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9320" windowHeight="11760" tabRatio="775"/>
  </bookViews>
  <sheets>
    <sheet name="ПОМ ПП 1" sheetId="23" r:id="rId1"/>
    <sheet name="ИФ ПП 1" sheetId="28" r:id="rId2"/>
    <sheet name="ПОМ ПП 2" sheetId="21" r:id="rId3"/>
    <sheet name="ИФ ПП 2" sheetId="29" r:id="rId4"/>
    <sheet name="ПОМ ПП 3" sheetId="20" r:id="rId5"/>
    <sheet name="ИФ ПП 3" sheetId="30" r:id="rId6"/>
    <sheet name="ПОМ ПП 4" sheetId="22" r:id="rId7"/>
    <sheet name="ИФ ПП 4" sheetId="31" r:id="rId8"/>
    <sheet name="ПОМ ВЦП" sheetId="1" r:id="rId9"/>
    <sheet name="ИФ ВЦП" sheetId="32" r:id="rId10"/>
    <sheet name="ПОМ АВЦП" sheetId="24" r:id="rId11"/>
    <sheet name="СОФ МЦП" sheetId="33" r:id="rId12"/>
    <sheet name="Лист1" sheetId="25" r:id="rId13"/>
    <sheet name="Лист2" sheetId="26" r:id="rId14"/>
  </sheets>
  <definedNames>
    <definedName name="_ftn3" localSheetId="9">'ИФ ВЦП'!$A$38</definedName>
    <definedName name="_ftn3" localSheetId="1">'ИФ ПП 1'!#REF!</definedName>
    <definedName name="_ftn3" localSheetId="3">'ИФ ПП 2'!$A$97</definedName>
    <definedName name="_ftn3" localSheetId="5">'ИФ ПП 3'!$A$55</definedName>
    <definedName name="_ftn3" localSheetId="7">'ИФ ПП 4'!$A$52</definedName>
    <definedName name="_ftn3" localSheetId="11">'СОФ МЦП'!$A$48</definedName>
    <definedName name="_ftnref3" localSheetId="9">'ИФ ВЦП'!$B$22</definedName>
    <definedName name="_ftnref3" localSheetId="1">'ИФ ПП 1'!#REF!</definedName>
    <definedName name="_ftnref3" localSheetId="3">'ИФ ПП 2'!$B$24</definedName>
    <definedName name="_ftnref3" localSheetId="5">'ИФ ПП 3'!$B$24</definedName>
    <definedName name="_ftnref3" localSheetId="7">'ИФ ПП 4'!$B$22</definedName>
    <definedName name="_ftnref3" localSheetId="11">'СОФ МЦП'!#REF!</definedName>
    <definedName name="_xlnm.Print_Titles" localSheetId="9">'ИФ ВЦП'!$6:$9</definedName>
    <definedName name="_xlnm.Print_Titles" localSheetId="1">'ИФ ПП 1'!$6:$9</definedName>
    <definedName name="_xlnm.Print_Titles" localSheetId="3">'ИФ ПП 2'!$6:$9</definedName>
    <definedName name="_xlnm.Print_Titles" localSheetId="5">'ИФ ПП 3'!$6:$9</definedName>
    <definedName name="_xlnm.Print_Titles" localSheetId="7">'ИФ ПП 4'!$6:$9</definedName>
    <definedName name="_xlnm.Print_Titles" localSheetId="10">'ПОМ АВЦП'!$6:$8</definedName>
    <definedName name="_xlnm.Print_Titles" localSheetId="8">'ПОМ ВЦП'!$5:$7</definedName>
    <definedName name="_xlnm.Print_Titles" localSheetId="0">'ПОМ ПП 1'!$5:$7</definedName>
    <definedName name="_xlnm.Print_Titles" localSheetId="2">'ПОМ ПП 2'!$5:$7</definedName>
    <definedName name="_xlnm.Print_Titles" localSheetId="4">'ПОМ ПП 3'!$5:$7</definedName>
    <definedName name="_xlnm.Print_Titles" localSheetId="6">'ПОМ ПП 4'!$5:$7</definedName>
    <definedName name="_xlnm.Print_Titles" localSheetId="11">'СОФ МЦП'!$5:$8</definedName>
    <definedName name="_xlnm.Print_Area" localSheetId="8">'ПОМ ВЦП'!$A$1:$Q$97</definedName>
  </definedNames>
  <calcPr calcId="144525"/>
</workbook>
</file>

<file path=xl/calcChain.xml><?xml version="1.0" encoding="utf-8"?>
<calcChain xmlns="http://schemas.openxmlformats.org/spreadsheetml/2006/main">
  <c r="D37" i="33" l="1"/>
  <c r="C37" i="33" s="1"/>
  <c r="E37" i="33"/>
  <c r="E72" i="20" l="1"/>
  <c r="E74" i="20"/>
  <c r="G72" i="20"/>
  <c r="H72" i="20"/>
  <c r="I72" i="20"/>
  <c r="J72" i="20"/>
  <c r="F72" i="20"/>
  <c r="E210" i="21"/>
  <c r="E209" i="21"/>
  <c r="E208" i="21"/>
  <c r="E207" i="21"/>
  <c r="J205" i="21"/>
  <c r="I205" i="21"/>
  <c r="H205" i="21"/>
  <c r="G205" i="21"/>
  <c r="F205" i="21"/>
  <c r="E205" i="21"/>
  <c r="E204" i="21"/>
  <c r="E203" i="21"/>
  <c r="E202" i="21"/>
  <c r="E201" i="21"/>
  <c r="J199" i="21"/>
  <c r="I199" i="21"/>
  <c r="H199" i="21"/>
  <c r="G199" i="21"/>
  <c r="F199" i="21"/>
  <c r="E199" i="21"/>
  <c r="J198" i="21"/>
  <c r="I198" i="21"/>
  <c r="H198" i="21"/>
  <c r="G198" i="21"/>
  <c r="F198" i="21"/>
  <c r="E198" i="21" s="1"/>
  <c r="E193" i="21" s="1"/>
  <c r="J197" i="21"/>
  <c r="I197" i="21"/>
  <c r="H197" i="21"/>
  <c r="G197" i="21"/>
  <c r="F197" i="21"/>
  <c r="E197" i="21"/>
  <c r="J196" i="21"/>
  <c r="I196" i="21"/>
  <c r="H196" i="21"/>
  <c r="G196" i="21"/>
  <c r="F196" i="21"/>
  <c r="E196" i="21"/>
  <c r="J195" i="21"/>
  <c r="I195" i="21"/>
  <c r="H195" i="21"/>
  <c r="G195" i="21"/>
  <c r="F195" i="21"/>
  <c r="E195" i="21"/>
  <c r="J193" i="21"/>
  <c r="I193" i="21"/>
  <c r="H193" i="21"/>
  <c r="G193" i="21"/>
  <c r="F193" i="21"/>
  <c r="E192" i="21"/>
  <c r="E191" i="21"/>
  <c r="E190" i="21"/>
  <c r="E189" i="21"/>
  <c r="J187" i="21"/>
  <c r="I187" i="21"/>
  <c r="H187" i="21"/>
  <c r="G187" i="21"/>
  <c r="F187" i="21"/>
  <c r="E187" i="21"/>
  <c r="E186" i="21"/>
  <c r="E185" i="21"/>
  <c r="E184" i="21"/>
  <c r="E183" i="21"/>
  <c r="J181" i="21"/>
  <c r="I181" i="21"/>
  <c r="H181" i="21"/>
  <c r="G181" i="21"/>
  <c r="F181" i="21"/>
  <c r="E181" i="21"/>
  <c r="E180" i="21"/>
  <c r="E179" i="21"/>
  <c r="E178" i="21"/>
  <c r="E177" i="21"/>
  <c r="J175" i="21"/>
  <c r="I175" i="21"/>
  <c r="H175" i="21"/>
  <c r="G175" i="21"/>
  <c r="F175" i="21"/>
  <c r="E175" i="21"/>
  <c r="E174" i="21"/>
  <c r="E173" i="21"/>
  <c r="E172" i="21"/>
  <c r="E171" i="21"/>
  <c r="J169" i="21"/>
  <c r="I169" i="21"/>
  <c r="H169" i="21"/>
  <c r="G169" i="21"/>
  <c r="F169" i="21"/>
  <c r="E169" i="21"/>
  <c r="J168" i="21"/>
  <c r="J216" i="21" s="1"/>
  <c r="I168" i="21"/>
  <c r="I216" i="21" s="1"/>
  <c r="H168" i="21"/>
  <c r="H216" i="21" s="1"/>
  <c r="G168" i="21"/>
  <c r="G216" i="21" s="1"/>
  <c r="F168" i="21"/>
  <c r="F216" i="21" s="1"/>
  <c r="E168" i="21"/>
  <c r="J167" i="21"/>
  <c r="J215" i="21" s="1"/>
  <c r="I167" i="21"/>
  <c r="I215" i="21" s="1"/>
  <c r="H167" i="21"/>
  <c r="H215" i="21" s="1"/>
  <c r="G167" i="21"/>
  <c r="G215" i="21" s="1"/>
  <c r="F167" i="21"/>
  <c r="F215" i="21" s="1"/>
  <c r="E167" i="21"/>
  <c r="J166" i="21"/>
  <c r="J214" i="21" s="1"/>
  <c r="I166" i="21"/>
  <c r="I214" i="21" s="1"/>
  <c r="H166" i="21"/>
  <c r="H214" i="21" s="1"/>
  <c r="G166" i="21"/>
  <c r="G214" i="21" s="1"/>
  <c r="F166" i="21"/>
  <c r="F214" i="21" s="1"/>
  <c r="E166" i="21"/>
  <c r="J165" i="21"/>
  <c r="J213" i="21" s="1"/>
  <c r="I165" i="21"/>
  <c r="I213" i="21" s="1"/>
  <c r="H165" i="21"/>
  <c r="H213" i="21" s="1"/>
  <c r="G165" i="21"/>
  <c r="G213" i="21" s="1"/>
  <c r="F165" i="21"/>
  <c r="F213" i="21" s="1"/>
  <c r="E165" i="21"/>
  <c r="J163" i="21"/>
  <c r="I163" i="21"/>
  <c r="H163" i="21"/>
  <c r="G163" i="21"/>
  <c r="F163" i="21"/>
  <c r="E163" i="21"/>
  <c r="E162" i="21"/>
  <c r="E161" i="21"/>
  <c r="E160" i="21"/>
  <c r="E159" i="21"/>
  <c r="J157" i="21"/>
  <c r="I157" i="21"/>
  <c r="H157" i="21"/>
  <c r="G157" i="21"/>
  <c r="F157" i="21"/>
  <c r="E157" i="21"/>
  <c r="J156" i="21"/>
  <c r="I156" i="21"/>
  <c r="H156" i="21"/>
  <c r="G156" i="21"/>
  <c r="F156" i="21"/>
  <c r="E156" i="21"/>
  <c r="J155" i="21"/>
  <c r="I155" i="21"/>
  <c r="H155" i="21"/>
  <c r="G155" i="21"/>
  <c r="F155" i="21"/>
  <c r="E155" i="21"/>
  <c r="J154" i="21"/>
  <c r="I154" i="21"/>
  <c r="H154" i="21"/>
  <c r="G154" i="21"/>
  <c r="F154" i="21"/>
  <c r="E154" i="21"/>
  <c r="J153" i="21"/>
  <c r="I153" i="21"/>
  <c r="H153" i="21"/>
  <c r="G153" i="21"/>
  <c r="F153" i="21"/>
  <c r="E153" i="21"/>
  <c r="J151" i="21"/>
  <c r="I151" i="21"/>
  <c r="H151" i="21"/>
  <c r="G151" i="21"/>
  <c r="F151" i="21"/>
  <c r="E151" i="21"/>
  <c r="E143" i="21"/>
  <c r="E142" i="21"/>
  <c r="E141" i="21"/>
  <c r="E140" i="21"/>
  <c r="J138" i="21"/>
  <c r="I138" i="21"/>
  <c r="H138" i="21"/>
  <c r="G138" i="21"/>
  <c r="F138" i="21"/>
  <c r="E138" i="21"/>
  <c r="E137" i="21"/>
  <c r="E136" i="21"/>
  <c r="E135" i="21"/>
  <c r="I134" i="21"/>
  <c r="E134" i="21" s="1"/>
  <c r="E132" i="21" s="1"/>
  <c r="J132" i="21"/>
  <c r="I132" i="21"/>
  <c r="H132" i="21"/>
  <c r="G132" i="21"/>
  <c r="F132" i="21"/>
  <c r="J131" i="21"/>
  <c r="J149" i="21" s="1"/>
  <c r="I131" i="21"/>
  <c r="I149" i="21" s="1"/>
  <c r="H131" i="21"/>
  <c r="H149" i="21" s="1"/>
  <c r="G131" i="21"/>
  <c r="G149" i="21" s="1"/>
  <c r="F131" i="21"/>
  <c r="F149" i="21" s="1"/>
  <c r="J130" i="21"/>
  <c r="J148" i="21" s="1"/>
  <c r="I130" i="21"/>
  <c r="I148" i="21" s="1"/>
  <c r="H130" i="21"/>
  <c r="H148" i="21" s="1"/>
  <c r="G130" i="21"/>
  <c r="G148" i="21" s="1"/>
  <c r="F130" i="21"/>
  <c r="F148" i="21" s="1"/>
  <c r="E148" i="21" s="1"/>
  <c r="J129" i="21"/>
  <c r="J147" i="21" s="1"/>
  <c r="I129" i="21"/>
  <c r="I147" i="21" s="1"/>
  <c r="H129" i="21"/>
  <c r="H147" i="21" s="1"/>
  <c r="G129" i="21"/>
  <c r="G147" i="21" s="1"/>
  <c r="F129" i="21"/>
  <c r="F147" i="21" s="1"/>
  <c r="J128" i="21"/>
  <c r="J146" i="21" s="1"/>
  <c r="J144" i="21" s="1"/>
  <c r="I128" i="21"/>
  <c r="I146" i="21" s="1"/>
  <c r="H128" i="21"/>
  <c r="H146" i="21" s="1"/>
  <c r="H144" i="21" s="1"/>
  <c r="G128" i="21"/>
  <c r="G146" i="21" s="1"/>
  <c r="F128" i="21"/>
  <c r="F146" i="21" s="1"/>
  <c r="J126" i="21"/>
  <c r="I126" i="21"/>
  <c r="H126" i="21"/>
  <c r="G126" i="21"/>
  <c r="F126" i="21"/>
  <c r="E125" i="21"/>
  <c r="E124" i="21"/>
  <c r="E123" i="21"/>
  <c r="E122" i="21"/>
  <c r="J120" i="21"/>
  <c r="I120" i="21"/>
  <c r="H120" i="21"/>
  <c r="G120" i="21"/>
  <c r="F120" i="21"/>
  <c r="E120" i="21"/>
  <c r="E119" i="21"/>
  <c r="E118" i="21"/>
  <c r="E117" i="21"/>
  <c r="E116" i="21"/>
  <c r="J114" i="21"/>
  <c r="I114" i="21"/>
  <c r="H114" i="21"/>
  <c r="G114" i="21"/>
  <c r="F114" i="21"/>
  <c r="E114" i="21"/>
  <c r="E106" i="21"/>
  <c r="E105" i="21"/>
  <c r="E104" i="21"/>
  <c r="E103" i="21"/>
  <c r="J101" i="21"/>
  <c r="I101" i="21"/>
  <c r="H101" i="21"/>
  <c r="G101" i="21"/>
  <c r="F101" i="21"/>
  <c r="E101" i="21"/>
  <c r="E100" i="21"/>
  <c r="E99" i="21"/>
  <c r="E98" i="21"/>
  <c r="E97" i="21"/>
  <c r="J95" i="21"/>
  <c r="I95" i="21"/>
  <c r="H95" i="21"/>
  <c r="G95" i="21"/>
  <c r="F95" i="21"/>
  <c r="E95" i="21"/>
  <c r="J94" i="21"/>
  <c r="I94" i="21"/>
  <c r="H94" i="21"/>
  <c r="G94" i="21"/>
  <c r="F94" i="21"/>
  <c r="E94" i="21"/>
  <c r="J93" i="21"/>
  <c r="I93" i="21"/>
  <c r="H93" i="21"/>
  <c r="G93" i="21"/>
  <c r="F93" i="21"/>
  <c r="E93" i="21"/>
  <c r="J92" i="21"/>
  <c r="I92" i="21"/>
  <c r="H92" i="21"/>
  <c r="G92" i="21"/>
  <c r="F92" i="21"/>
  <c r="E92" i="21"/>
  <c r="J91" i="21"/>
  <c r="I91" i="21"/>
  <c r="H91" i="21"/>
  <c r="G91" i="21"/>
  <c r="F91" i="21"/>
  <c r="E91" i="21"/>
  <c r="J89" i="21"/>
  <c r="I89" i="21"/>
  <c r="H89" i="21"/>
  <c r="G89" i="21"/>
  <c r="F89" i="21"/>
  <c r="E89" i="21"/>
  <c r="E88" i="21"/>
  <c r="E87" i="21"/>
  <c r="E86" i="21"/>
  <c r="E85" i="21"/>
  <c r="J83" i="21"/>
  <c r="I83" i="21"/>
  <c r="H83" i="21"/>
  <c r="G83" i="21"/>
  <c r="F83" i="21"/>
  <c r="E83" i="21"/>
  <c r="E82" i="21"/>
  <c r="E81" i="21"/>
  <c r="E80" i="21"/>
  <c r="E79" i="21"/>
  <c r="J77" i="21"/>
  <c r="I77" i="21"/>
  <c r="H77" i="21"/>
  <c r="G77" i="21"/>
  <c r="F77" i="21"/>
  <c r="E77" i="21"/>
  <c r="E76" i="21"/>
  <c r="E75" i="21"/>
  <c r="E74" i="21"/>
  <c r="E73" i="21"/>
  <c r="J71" i="21"/>
  <c r="I71" i="21"/>
  <c r="H71" i="21"/>
  <c r="G71" i="21"/>
  <c r="F71" i="21"/>
  <c r="E71" i="21"/>
  <c r="E70" i="21"/>
  <c r="E69" i="21"/>
  <c r="E68" i="21"/>
  <c r="E67" i="21"/>
  <c r="J65" i="21"/>
  <c r="I65" i="21"/>
  <c r="H65" i="21"/>
  <c r="G65" i="21"/>
  <c r="F65" i="21"/>
  <c r="E65" i="21"/>
  <c r="J64" i="21"/>
  <c r="J112" i="21" s="1"/>
  <c r="I64" i="21"/>
  <c r="I112" i="21" s="1"/>
  <c r="H64" i="21"/>
  <c r="H112" i="21" s="1"/>
  <c r="G64" i="21"/>
  <c r="G112" i="21" s="1"/>
  <c r="F64" i="21"/>
  <c r="F112" i="21" s="1"/>
  <c r="E112" i="21" s="1"/>
  <c r="E64" i="21"/>
  <c r="J63" i="21"/>
  <c r="J111" i="21" s="1"/>
  <c r="I63" i="21"/>
  <c r="I111" i="21" s="1"/>
  <c r="H63" i="21"/>
  <c r="H111" i="21" s="1"/>
  <c r="G63" i="21"/>
  <c r="G111" i="21" s="1"/>
  <c r="F63" i="21"/>
  <c r="F111" i="21" s="1"/>
  <c r="E111" i="21" s="1"/>
  <c r="E63" i="21"/>
  <c r="J62" i="21"/>
  <c r="J110" i="21" s="1"/>
  <c r="I62" i="21"/>
  <c r="I110" i="21" s="1"/>
  <c r="H62" i="21"/>
  <c r="H110" i="21" s="1"/>
  <c r="G62" i="21"/>
  <c r="G110" i="21" s="1"/>
  <c r="F62" i="21"/>
  <c r="F110" i="21" s="1"/>
  <c r="E110" i="21" s="1"/>
  <c r="E62" i="21"/>
  <c r="J61" i="21"/>
  <c r="J109" i="21" s="1"/>
  <c r="J107" i="21" s="1"/>
  <c r="I61" i="21"/>
  <c r="I109" i="21" s="1"/>
  <c r="I107" i="21" s="1"/>
  <c r="H61" i="21"/>
  <c r="H109" i="21" s="1"/>
  <c r="H107" i="21" s="1"/>
  <c r="G61" i="21"/>
  <c r="G109" i="21" s="1"/>
  <c r="G107" i="21" s="1"/>
  <c r="F61" i="21"/>
  <c r="F109" i="21" s="1"/>
  <c r="E61" i="21"/>
  <c r="J59" i="21"/>
  <c r="I59" i="21"/>
  <c r="H59" i="21"/>
  <c r="G59" i="21"/>
  <c r="F59" i="21"/>
  <c r="E59" i="21"/>
  <c r="E58" i="21"/>
  <c r="E57" i="21"/>
  <c r="E56" i="21"/>
  <c r="E55" i="21"/>
  <c r="J53" i="21"/>
  <c r="I53" i="21"/>
  <c r="H53" i="21"/>
  <c r="G53" i="21"/>
  <c r="F53" i="21"/>
  <c r="E53" i="21"/>
  <c r="E52" i="21"/>
  <c r="E51" i="21"/>
  <c r="E50" i="21"/>
  <c r="E49" i="21"/>
  <c r="J47" i="21"/>
  <c r="I47" i="21"/>
  <c r="H47" i="21"/>
  <c r="G47" i="21"/>
  <c r="F47" i="21"/>
  <c r="E39" i="21"/>
  <c r="E38" i="21"/>
  <c r="E37" i="21"/>
  <c r="E36" i="21"/>
  <c r="J34" i="21"/>
  <c r="I34" i="21"/>
  <c r="H34" i="21"/>
  <c r="G34" i="21"/>
  <c r="F34" i="21"/>
  <c r="E34" i="21"/>
  <c r="E33" i="21"/>
  <c r="E32" i="21"/>
  <c r="E31" i="21"/>
  <c r="E30" i="21"/>
  <c r="J28" i="21"/>
  <c r="I28" i="21"/>
  <c r="H28" i="21"/>
  <c r="G28" i="21"/>
  <c r="F28" i="21"/>
  <c r="E28" i="21"/>
  <c r="J27" i="21"/>
  <c r="J45" i="21" s="1"/>
  <c r="I27" i="21"/>
  <c r="I45" i="21" s="1"/>
  <c r="H27" i="21"/>
  <c r="H45" i="21" s="1"/>
  <c r="G27" i="21"/>
  <c r="G45" i="21" s="1"/>
  <c r="F27" i="21"/>
  <c r="F45" i="21" s="1"/>
  <c r="J26" i="21"/>
  <c r="J44" i="21" s="1"/>
  <c r="I26" i="21"/>
  <c r="I44" i="21" s="1"/>
  <c r="H26" i="21"/>
  <c r="H44" i="21" s="1"/>
  <c r="G26" i="21"/>
  <c r="G44" i="21" s="1"/>
  <c r="F26" i="21"/>
  <c r="F44" i="21" s="1"/>
  <c r="E44" i="21" s="1"/>
  <c r="J25" i="21"/>
  <c r="J43" i="21" s="1"/>
  <c r="I25" i="21"/>
  <c r="I43" i="21" s="1"/>
  <c r="H25" i="21"/>
  <c r="H43" i="21" s="1"/>
  <c r="G25" i="21"/>
  <c r="G43" i="21" s="1"/>
  <c r="F25" i="21"/>
  <c r="F43" i="21" s="1"/>
  <c r="J24" i="21"/>
  <c r="J42" i="21" s="1"/>
  <c r="J40" i="21" s="1"/>
  <c r="I24" i="21"/>
  <c r="H24" i="21"/>
  <c r="H42" i="21" s="1"/>
  <c r="H40" i="21" s="1"/>
  <c r="G24" i="21"/>
  <c r="F24" i="21"/>
  <c r="F42" i="21" s="1"/>
  <c r="J22" i="21"/>
  <c r="I22" i="21"/>
  <c r="H22" i="21"/>
  <c r="G22" i="21"/>
  <c r="F22" i="21"/>
  <c r="E21" i="21"/>
  <c r="E20" i="21"/>
  <c r="E19" i="21"/>
  <c r="E18" i="21"/>
  <c r="J16" i="21"/>
  <c r="I16" i="21"/>
  <c r="H16" i="21"/>
  <c r="G16" i="21"/>
  <c r="F16" i="21"/>
  <c r="E16" i="21"/>
  <c r="J15" i="21"/>
  <c r="I15" i="21"/>
  <c r="H15" i="21"/>
  <c r="G15" i="21"/>
  <c r="F15" i="21"/>
  <c r="E15" i="21" s="1"/>
  <c r="J14" i="21"/>
  <c r="I14" i="21"/>
  <c r="H14" i="21"/>
  <c r="G14" i="21"/>
  <c r="F14" i="21"/>
  <c r="E14" i="21" s="1"/>
  <c r="J13" i="21"/>
  <c r="I13" i="21"/>
  <c r="H13" i="21"/>
  <c r="G13" i="21"/>
  <c r="F13" i="21"/>
  <c r="E13" i="21" s="1"/>
  <c r="J12" i="21"/>
  <c r="I12" i="21"/>
  <c r="H12" i="21"/>
  <c r="G12" i="21"/>
  <c r="E12" i="21" s="1"/>
  <c r="E10" i="21" s="1"/>
  <c r="F12" i="21"/>
  <c r="J10" i="21"/>
  <c r="I10" i="21"/>
  <c r="H10" i="21"/>
  <c r="G10" i="21"/>
  <c r="F10" i="21"/>
  <c r="F40" i="21" l="1"/>
  <c r="E109" i="21"/>
  <c r="E107" i="21" s="1"/>
  <c r="F107" i="21"/>
  <c r="F144" i="21"/>
  <c r="E146" i="21"/>
  <c r="F219" i="21"/>
  <c r="F211" i="21"/>
  <c r="E213" i="21"/>
  <c r="J219" i="21"/>
  <c r="J211" i="21"/>
  <c r="F220" i="21"/>
  <c r="E214" i="21"/>
  <c r="J220" i="21"/>
  <c r="F221" i="21"/>
  <c r="E215" i="21"/>
  <c r="H221" i="21"/>
  <c r="J221" i="21"/>
  <c r="H222" i="21"/>
  <c r="J222" i="21"/>
  <c r="G42" i="21"/>
  <c r="G40" i="21" s="1"/>
  <c r="I42" i="21"/>
  <c r="I40" i="21" s="1"/>
  <c r="E43" i="21"/>
  <c r="E45" i="21"/>
  <c r="G144" i="21"/>
  <c r="I144" i="21"/>
  <c r="E147" i="21"/>
  <c r="E149" i="21"/>
  <c r="G219" i="21"/>
  <c r="G211" i="21"/>
  <c r="I219" i="21"/>
  <c r="I211" i="21"/>
  <c r="G220" i="21"/>
  <c r="I220" i="21"/>
  <c r="G221" i="21"/>
  <c r="I221" i="21"/>
  <c r="G222" i="21"/>
  <c r="I222" i="21"/>
  <c r="H219" i="21"/>
  <c r="H211" i="21"/>
  <c r="H220" i="21"/>
  <c r="F222" i="21"/>
  <c r="E216" i="21"/>
  <c r="E24" i="21"/>
  <c r="E25" i="21"/>
  <c r="E26" i="21"/>
  <c r="E27" i="21"/>
  <c r="E128" i="21"/>
  <c r="E129" i="21"/>
  <c r="E130" i="21"/>
  <c r="E131" i="21"/>
  <c r="E126" i="21" l="1"/>
  <c r="E22" i="21"/>
  <c r="E222" i="21"/>
  <c r="E220" i="21"/>
  <c r="J217" i="21"/>
  <c r="E219" i="21"/>
  <c r="E144" i="21"/>
  <c r="E42" i="21"/>
  <c r="E40" i="21" s="1"/>
  <c r="H217" i="21"/>
  <c r="I217" i="21"/>
  <c r="G217" i="21"/>
  <c r="E221" i="21"/>
  <c r="E211" i="21"/>
  <c r="F217" i="21"/>
  <c r="E217" i="21" l="1"/>
  <c r="H41" i="30" l="1"/>
  <c r="F36" i="23" l="1"/>
  <c r="G36" i="23"/>
  <c r="H36" i="23"/>
  <c r="I36" i="23"/>
  <c r="J36" i="23"/>
  <c r="G37" i="23"/>
  <c r="H37" i="23"/>
  <c r="I37" i="23"/>
  <c r="J37" i="23"/>
  <c r="G38" i="23"/>
  <c r="H38" i="23"/>
  <c r="I38" i="23"/>
  <c r="J38" i="23"/>
  <c r="G39" i="23"/>
  <c r="H39" i="23"/>
  <c r="I39" i="23"/>
  <c r="J39" i="23"/>
  <c r="F37" i="23"/>
  <c r="F38" i="23"/>
  <c r="F39" i="23"/>
  <c r="F31" i="20"/>
  <c r="G31" i="20"/>
  <c r="H31" i="20"/>
  <c r="I31" i="20"/>
  <c r="J31" i="20"/>
  <c r="F32" i="20"/>
  <c r="G32" i="20"/>
  <c r="H32" i="20"/>
  <c r="I32" i="20"/>
  <c r="J32" i="20"/>
  <c r="F33" i="20"/>
  <c r="G33" i="20"/>
  <c r="H33" i="20"/>
  <c r="I33" i="20"/>
  <c r="J33" i="20"/>
  <c r="G30" i="20"/>
  <c r="H30" i="20"/>
  <c r="I30" i="20"/>
  <c r="J30" i="20"/>
  <c r="F30" i="20"/>
  <c r="H31" i="23"/>
  <c r="I31" i="23" s="1"/>
  <c r="G31" i="23"/>
  <c r="F31" i="23"/>
  <c r="G30" i="23"/>
  <c r="F30" i="23"/>
  <c r="H19" i="23"/>
  <c r="I19" i="23" s="1"/>
  <c r="J19" i="23" s="1"/>
  <c r="G18" i="23"/>
  <c r="F18" i="23"/>
  <c r="H18" i="23" s="1"/>
  <c r="I18" i="23" s="1"/>
  <c r="J18" i="23" s="1"/>
  <c r="J31" i="23" l="1"/>
  <c r="J30" i="23" s="1"/>
  <c r="I30" i="23"/>
  <c r="H30" i="23"/>
  <c r="G12" i="23"/>
  <c r="F12" i="23"/>
  <c r="H12" i="23" s="1"/>
  <c r="I12" i="23" s="1"/>
  <c r="J12" i="23" s="1"/>
  <c r="I13" i="23"/>
  <c r="J13" i="23" s="1"/>
  <c r="H53" i="1" l="1"/>
  <c r="I53" i="1" s="1"/>
  <c r="J53" i="1" s="1"/>
  <c r="G53" i="1"/>
  <c r="H47" i="1"/>
  <c r="G47" i="1"/>
  <c r="H41" i="1"/>
  <c r="G41" i="1"/>
  <c r="I47" i="1"/>
  <c r="J47" i="1" s="1"/>
  <c r="H48" i="1"/>
  <c r="I48" i="1" s="1"/>
  <c r="J48" i="1" s="1"/>
  <c r="H54" i="1"/>
  <c r="I54" i="1" s="1"/>
  <c r="J54" i="1" s="1"/>
  <c r="G54" i="1"/>
  <c r="G48" i="1"/>
  <c r="H42" i="1"/>
  <c r="I42" i="1" s="1"/>
  <c r="J42" i="1" s="1"/>
  <c r="G42" i="1"/>
  <c r="I41" i="1" l="1"/>
  <c r="J41" i="1" s="1"/>
  <c r="H29" i="1" l="1"/>
  <c r="I29" i="1" s="1"/>
  <c r="J29" i="1" s="1"/>
  <c r="G29" i="1"/>
  <c r="H23" i="1"/>
  <c r="I23" i="1" s="1"/>
  <c r="J23" i="1" s="1"/>
  <c r="G23" i="1"/>
  <c r="H17" i="1"/>
  <c r="I17" i="1" s="1"/>
  <c r="J17" i="1" s="1"/>
  <c r="G17" i="1"/>
  <c r="I30" i="1"/>
  <c r="J30" i="1" s="1"/>
  <c r="I18" i="1"/>
  <c r="J18" i="1" s="1"/>
  <c r="G24" i="1"/>
  <c r="G30" i="1"/>
  <c r="G18" i="1"/>
  <c r="H24" i="1" l="1"/>
  <c r="I24" i="1" s="1"/>
  <c r="J24" i="1" s="1"/>
  <c r="E16" i="31" l="1"/>
  <c r="F16" i="31"/>
  <c r="G16" i="31"/>
  <c r="H16" i="31"/>
  <c r="D16" i="31"/>
  <c r="E24" i="31"/>
  <c r="F24" i="31"/>
  <c r="G24" i="31"/>
  <c r="H24" i="31"/>
  <c r="E25" i="31"/>
  <c r="F25" i="31"/>
  <c r="G25" i="31"/>
  <c r="H25" i="31"/>
  <c r="E26" i="31"/>
  <c r="F26" i="31"/>
  <c r="G26" i="31"/>
  <c r="H26" i="31"/>
  <c r="E27" i="31"/>
  <c r="F27" i="31"/>
  <c r="G27" i="31"/>
  <c r="H27" i="31"/>
  <c r="H30" i="31"/>
  <c r="G30" i="31"/>
  <c r="F30" i="31"/>
  <c r="E30" i="31"/>
  <c r="E29" i="31" s="1"/>
  <c r="E36" i="31"/>
  <c r="F36" i="31"/>
  <c r="G36" i="31"/>
  <c r="H36" i="31"/>
  <c r="E37" i="31"/>
  <c r="F37" i="31"/>
  <c r="G37" i="31"/>
  <c r="H37" i="31"/>
  <c r="E38" i="31"/>
  <c r="F38" i="31"/>
  <c r="G38" i="31"/>
  <c r="H38" i="31"/>
  <c r="E39" i="31"/>
  <c r="F39" i="31"/>
  <c r="G39" i="31"/>
  <c r="H39" i="31"/>
  <c r="D37" i="31"/>
  <c r="D38" i="31"/>
  <c r="D39" i="31"/>
  <c r="D25" i="31"/>
  <c r="D24" i="31"/>
  <c r="E42" i="31"/>
  <c r="F42" i="31"/>
  <c r="G42" i="31"/>
  <c r="H42" i="31"/>
  <c r="E43" i="31"/>
  <c r="F43" i="31"/>
  <c r="G43" i="31"/>
  <c r="H43" i="31"/>
  <c r="E44" i="31"/>
  <c r="F44" i="31"/>
  <c r="G44" i="31"/>
  <c r="H44" i="31"/>
  <c r="E45" i="31"/>
  <c r="F45" i="31"/>
  <c r="G45" i="31"/>
  <c r="H45" i="31"/>
  <c r="D43" i="31"/>
  <c r="D44" i="31"/>
  <c r="D45" i="31"/>
  <c r="D42" i="31"/>
  <c r="H18" i="31"/>
  <c r="G18" i="31"/>
  <c r="F18" i="31"/>
  <c r="E18" i="31"/>
  <c r="D36" i="31"/>
  <c r="F29" i="31"/>
  <c r="G56" i="22"/>
  <c r="H56" i="22"/>
  <c r="I56" i="22"/>
  <c r="J56" i="22"/>
  <c r="G57" i="22"/>
  <c r="H57" i="22"/>
  <c r="I57" i="22"/>
  <c r="J57" i="22"/>
  <c r="G58" i="22"/>
  <c r="H58" i="22"/>
  <c r="I58" i="22"/>
  <c r="J58" i="22"/>
  <c r="G59" i="22"/>
  <c r="H59" i="22"/>
  <c r="I59" i="22"/>
  <c r="J59" i="22"/>
  <c r="F57" i="22"/>
  <c r="F58" i="22"/>
  <c r="F59" i="22"/>
  <c r="F56" i="22"/>
  <c r="J12" i="22"/>
  <c r="I12" i="22"/>
  <c r="H12" i="22"/>
  <c r="G12" i="22"/>
  <c r="F12" i="22"/>
  <c r="G13" i="22" l="1"/>
  <c r="H13" i="22"/>
  <c r="I13" i="22"/>
  <c r="J13" i="22"/>
  <c r="F13" i="22"/>
  <c r="E82" i="29" l="1"/>
  <c r="F82" i="29"/>
  <c r="G82" i="29"/>
  <c r="H82" i="29"/>
  <c r="D82" i="29"/>
  <c r="E78" i="29"/>
  <c r="F78" i="29"/>
  <c r="G78" i="29"/>
  <c r="H78" i="29"/>
  <c r="E79" i="29"/>
  <c r="F79" i="29"/>
  <c r="G79" i="29"/>
  <c r="H79" i="29"/>
  <c r="E80" i="29"/>
  <c r="F80" i="29"/>
  <c r="G80" i="29"/>
  <c r="H80" i="29"/>
  <c r="E81" i="29"/>
  <c r="F81" i="29"/>
  <c r="G81" i="29"/>
  <c r="H81" i="29"/>
  <c r="D79" i="29"/>
  <c r="D80" i="29"/>
  <c r="D81" i="29"/>
  <c r="D78" i="29"/>
  <c r="E76" i="29"/>
  <c r="F76" i="29"/>
  <c r="G76" i="29"/>
  <c r="H76" i="29"/>
  <c r="D76" i="29"/>
  <c r="E72" i="29"/>
  <c r="F72" i="29"/>
  <c r="G72" i="29"/>
  <c r="H72" i="29"/>
  <c r="E73" i="29"/>
  <c r="F73" i="29"/>
  <c r="G73" i="29"/>
  <c r="H73" i="29"/>
  <c r="E74" i="29"/>
  <c r="F74" i="29"/>
  <c r="G74" i="29"/>
  <c r="H74" i="29"/>
  <c r="E75" i="29"/>
  <c r="F75" i="29"/>
  <c r="G75" i="29"/>
  <c r="H75" i="29"/>
  <c r="D73" i="29"/>
  <c r="D74" i="29"/>
  <c r="D75" i="29"/>
  <c r="D72" i="29"/>
  <c r="E66" i="29"/>
  <c r="F66" i="29"/>
  <c r="G66" i="29"/>
  <c r="H66" i="29"/>
  <c r="E67" i="29"/>
  <c r="F67" i="29"/>
  <c r="G67" i="29"/>
  <c r="H67" i="29"/>
  <c r="E68" i="29"/>
  <c r="F68" i="29"/>
  <c r="G68" i="29"/>
  <c r="H68" i="29"/>
  <c r="E69" i="29"/>
  <c r="F69" i="29"/>
  <c r="G69" i="29"/>
  <c r="H69" i="29"/>
  <c r="D67" i="29"/>
  <c r="D68" i="29"/>
  <c r="D69" i="29"/>
  <c r="D66" i="29"/>
  <c r="E60" i="29" l="1"/>
  <c r="E64" i="29" s="1"/>
  <c r="F60" i="29"/>
  <c r="F64" i="29" s="1"/>
  <c r="G60" i="29"/>
  <c r="G64" i="29" s="1"/>
  <c r="H60" i="29"/>
  <c r="H64" i="29" s="1"/>
  <c r="E61" i="29"/>
  <c r="F61" i="29"/>
  <c r="G61" i="29"/>
  <c r="H61" i="29"/>
  <c r="E62" i="29"/>
  <c r="F62" i="29"/>
  <c r="G62" i="29"/>
  <c r="H62" i="29"/>
  <c r="E63" i="29"/>
  <c r="F63" i="29"/>
  <c r="G63" i="29"/>
  <c r="H63" i="29"/>
  <c r="D61" i="29"/>
  <c r="D62" i="29"/>
  <c r="D63" i="29"/>
  <c r="D60" i="29"/>
  <c r="D64" i="29" s="1"/>
  <c r="E48" i="29"/>
  <c r="F48" i="29"/>
  <c r="G48" i="29"/>
  <c r="H48" i="29"/>
  <c r="E49" i="29"/>
  <c r="F49" i="29"/>
  <c r="G49" i="29"/>
  <c r="H49" i="29"/>
  <c r="E50" i="29"/>
  <c r="F50" i="29"/>
  <c r="G50" i="29"/>
  <c r="H50" i="29"/>
  <c r="E51" i="29"/>
  <c r="F51" i="29"/>
  <c r="G51" i="29"/>
  <c r="H51" i="29"/>
  <c r="D49" i="29"/>
  <c r="D50" i="29"/>
  <c r="D51" i="29"/>
  <c r="D48" i="29"/>
  <c r="E30" i="29"/>
  <c r="F30" i="29"/>
  <c r="G30" i="29"/>
  <c r="H30" i="29"/>
  <c r="E31" i="29"/>
  <c r="F31" i="29"/>
  <c r="G31" i="29"/>
  <c r="H31" i="29"/>
  <c r="E32" i="29"/>
  <c r="F32" i="29"/>
  <c r="G32" i="29"/>
  <c r="H32" i="29"/>
  <c r="E33" i="29"/>
  <c r="F33" i="29"/>
  <c r="G33" i="29"/>
  <c r="H33" i="29"/>
  <c r="D31" i="29"/>
  <c r="D32" i="29"/>
  <c r="D33" i="29"/>
  <c r="D30" i="29"/>
  <c r="E24" i="29"/>
  <c r="F24" i="29"/>
  <c r="G24" i="29"/>
  <c r="H24" i="29"/>
  <c r="E25" i="29"/>
  <c r="F25" i="29"/>
  <c r="G25" i="29"/>
  <c r="H25" i="29"/>
  <c r="E26" i="29"/>
  <c r="F26" i="29"/>
  <c r="G26" i="29"/>
  <c r="H26" i="29"/>
  <c r="E27" i="29"/>
  <c r="F27" i="29"/>
  <c r="G27" i="29"/>
  <c r="H27" i="29"/>
  <c r="D25" i="29"/>
  <c r="D26" i="29"/>
  <c r="D27" i="29"/>
  <c r="D24" i="29"/>
  <c r="E18" i="29"/>
  <c r="F18" i="29"/>
  <c r="G18" i="29"/>
  <c r="H18" i="29"/>
  <c r="E19" i="29"/>
  <c r="F19" i="29"/>
  <c r="G19" i="29"/>
  <c r="H19" i="29"/>
  <c r="E20" i="29"/>
  <c r="F20" i="29"/>
  <c r="G20" i="29"/>
  <c r="H20" i="29"/>
  <c r="E21" i="29"/>
  <c r="F21" i="29"/>
  <c r="G21" i="29"/>
  <c r="H21" i="29"/>
  <c r="D19" i="29"/>
  <c r="D20" i="29"/>
  <c r="D21" i="29"/>
  <c r="D18" i="29"/>
  <c r="G55" i="20" l="1"/>
  <c r="H55" i="20"/>
  <c r="I55" i="20"/>
  <c r="J55" i="20"/>
  <c r="G56" i="20"/>
  <c r="H56" i="20"/>
  <c r="I56" i="20"/>
  <c r="J56" i="20"/>
  <c r="G57" i="20"/>
  <c r="H57" i="20"/>
  <c r="I57" i="20"/>
  <c r="J57" i="20"/>
  <c r="G58" i="20"/>
  <c r="H58" i="20"/>
  <c r="I58" i="20"/>
  <c r="J58" i="20"/>
  <c r="F56" i="20"/>
  <c r="F57" i="20"/>
  <c r="F58" i="20"/>
  <c r="F55" i="20"/>
  <c r="E27" i="20" l="1"/>
  <c r="E26" i="20"/>
  <c r="E25" i="20"/>
  <c r="E22" i="20" s="1"/>
  <c r="E24" i="20"/>
  <c r="J22" i="20"/>
  <c r="I22" i="20"/>
  <c r="H22" i="20"/>
  <c r="G22" i="20"/>
  <c r="F22" i="20"/>
  <c r="F50" i="23" l="1"/>
  <c r="F56" i="23" s="1"/>
  <c r="G50" i="23"/>
  <c r="G56" i="23" s="1"/>
  <c r="H50" i="23"/>
  <c r="H56" i="23" s="1"/>
  <c r="I50" i="23"/>
  <c r="I56" i="23" s="1"/>
  <c r="J50" i="23"/>
  <c r="J56" i="23" s="1"/>
  <c r="G49" i="23"/>
  <c r="H49" i="23"/>
  <c r="I49" i="23"/>
  <c r="J49" i="23"/>
  <c r="F49" i="23"/>
  <c r="E58" i="23"/>
  <c r="E57" i="23"/>
  <c r="J43" i="23" l="1"/>
  <c r="J67" i="23" s="1"/>
  <c r="H53" i="23"/>
  <c r="I43" i="23"/>
  <c r="I67" i="23" s="1"/>
  <c r="G43" i="23"/>
  <c r="G67" i="23" s="1"/>
  <c r="I53" i="23"/>
  <c r="G53" i="23"/>
  <c r="J53" i="23"/>
  <c r="E55" i="23"/>
  <c r="F53" i="23"/>
  <c r="F43" i="23"/>
  <c r="F67" i="23" s="1"/>
  <c r="E56" i="23"/>
  <c r="H43" i="23" l="1"/>
  <c r="H67" i="23" s="1"/>
  <c r="E53" i="23"/>
  <c r="H47" i="20"/>
  <c r="E46" i="20"/>
  <c r="E45" i="20"/>
  <c r="E44" i="20"/>
  <c r="E43" i="20"/>
  <c r="J41" i="20"/>
  <c r="I41" i="20"/>
  <c r="H41" i="20"/>
  <c r="G41" i="20"/>
  <c r="F41" i="20"/>
  <c r="F35" i="20"/>
  <c r="G35" i="20"/>
  <c r="H35" i="20"/>
  <c r="I35" i="20"/>
  <c r="J35" i="20"/>
  <c r="E37" i="20"/>
  <c r="E38" i="20"/>
  <c r="E39" i="20"/>
  <c r="E40" i="20"/>
  <c r="I47" i="20"/>
  <c r="J47" i="20"/>
  <c r="E49" i="20"/>
  <c r="E50" i="20"/>
  <c r="E51" i="20"/>
  <c r="E52" i="20"/>
  <c r="E47" i="20" l="1"/>
  <c r="E35" i="20"/>
  <c r="E41" i="20"/>
  <c r="I17" i="24" l="1"/>
  <c r="J17" i="24" s="1"/>
  <c r="H41" i="33" s="1"/>
  <c r="E41" i="33"/>
  <c r="F41" i="33"/>
  <c r="E42" i="33"/>
  <c r="F42" i="33"/>
  <c r="G42" i="33"/>
  <c r="H42" i="33"/>
  <c r="E43" i="33"/>
  <c r="F43" i="33"/>
  <c r="G43" i="33"/>
  <c r="H43" i="33"/>
  <c r="E44" i="33"/>
  <c r="F44" i="33"/>
  <c r="G44" i="33"/>
  <c r="H44" i="33"/>
  <c r="G15" i="24"/>
  <c r="H15" i="24"/>
  <c r="G23" i="24"/>
  <c r="H23" i="24"/>
  <c r="G24" i="24"/>
  <c r="H24" i="24"/>
  <c r="G25" i="24"/>
  <c r="H25" i="24"/>
  <c r="G26" i="24"/>
  <c r="H26" i="24"/>
  <c r="E33" i="32"/>
  <c r="F33" i="32"/>
  <c r="G33" i="32"/>
  <c r="H33" i="32"/>
  <c r="D33" i="32"/>
  <c r="E31" i="32"/>
  <c r="F31" i="32"/>
  <c r="G31" i="32"/>
  <c r="H31" i="32"/>
  <c r="D31" i="32"/>
  <c r="E30" i="32"/>
  <c r="F30" i="32"/>
  <c r="G30" i="32"/>
  <c r="H30" i="32"/>
  <c r="D30" i="32"/>
  <c r="E28" i="32"/>
  <c r="F28" i="32"/>
  <c r="G28" i="32"/>
  <c r="H28" i="32"/>
  <c r="D28" i="32"/>
  <c r="E24" i="32"/>
  <c r="F24" i="32"/>
  <c r="G24" i="32"/>
  <c r="H24" i="32"/>
  <c r="D24" i="32"/>
  <c r="E21" i="32"/>
  <c r="F21" i="32"/>
  <c r="G21" i="32"/>
  <c r="H21" i="32"/>
  <c r="D21" i="32"/>
  <c r="E19" i="32"/>
  <c r="F19" i="32"/>
  <c r="G19" i="32"/>
  <c r="H19" i="32"/>
  <c r="D19" i="32"/>
  <c r="E18" i="32"/>
  <c r="F18" i="32"/>
  <c r="G18" i="32"/>
  <c r="H18" i="32"/>
  <c r="D18" i="32"/>
  <c r="F29" i="32"/>
  <c r="E25" i="32"/>
  <c r="F25" i="32"/>
  <c r="F23" i="32" s="1"/>
  <c r="G25" i="32"/>
  <c r="H25" i="32"/>
  <c r="D25" i="32"/>
  <c r="F17" i="32" l="1"/>
  <c r="F40" i="33"/>
  <c r="E40" i="33"/>
  <c r="H40" i="33"/>
  <c r="G41" i="33"/>
  <c r="G40" i="33" s="1"/>
  <c r="G21" i="24"/>
  <c r="H21" i="24"/>
  <c r="E29" i="32"/>
  <c r="E23" i="32"/>
  <c r="E17" i="32"/>
  <c r="F36" i="1" l="1"/>
  <c r="E20" i="1" l="1"/>
  <c r="E19" i="1"/>
  <c r="E18" i="1"/>
  <c r="E17" i="1"/>
  <c r="E26" i="1"/>
  <c r="E25" i="1"/>
  <c r="E24" i="1"/>
  <c r="E23" i="1"/>
  <c r="E32" i="1"/>
  <c r="E31" i="1"/>
  <c r="E30" i="1"/>
  <c r="E29" i="1"/>
  <c r="E44" i="1"/>
  <c r="E43" i="1"/>
  <c r="E42" i="1"/>
  <c r="E41" i="1"/>
  <c r="E50" i="1"/>
  <c r="E49" i="1"/>
  <c r="E48" i="1"/>
  <c r="E47" i="1"/>
  <c r="E56" i="1"/>
  <c r="E55" i="1"/>
  <c r="E54" i="1"/>
  <c r="E53" i="1"/>
  <c r="G51" i="1"/>
  <c r="H51" i="1"/>
  <c r="G45" i="1"/>
  <c r="H45" i="1"/>
  <c r="G35" i="1"/>
  <c r="H35" i="1"/>
  <c r="G36" i="1"/>
  <c r="H36" i="1"/>
  <c r="H33" i="1" s="1"/>
  <c r="G37" i="1"/>
  <c r="H37" i="1"/>
  <c r="G38" i="1"/>
  <c r="H38" i="1"/>
  <c r="G39" i="1"/>
  <c r="H39" i="1"/>
  <c r="G33" i="1"/>
  <c r="G27" i="1"/>
  <c r="H27" i="1"/>
  <c r="G21" i="1"/>
  <c r="H21" i="1"/>
  <c r="G11" i="1"/>
  <c r="H11" i="1"/>
  <c r="I11" i="1"/>
  <c r="G12" i="1"/>
  <c r="H12" i="1"/>
  <c r="I12" i="1"/>
  <c r="G13" i="1"/>
  <c r="G61" i="1" s="1"/>
  <c r="E14" i="32" s="1"/>
  <c r="E38" i="33" s="1"/>
  <c r="H13" i="1"/>
  <c r="H61" i="1" s="1"/>
  <c r="F14" i="32" s="1"/>
  <c r="F38" i="33" s="1"/>
  <c r="I13" i="1"/>
  <c r="G14" i="1"/>
  <c r="G62" i="1" s="1"/>
  <c r="E15" i="32" s="1"/>
  <c r="E39" i="33" s="1"/>
  <c r="H14" i="1"/>
  <c r="I14" i="1"/>
  <c r="G15" i="1"/>
  <c r="H15" i="1"/>
  <c r="I15" i="1"/>
  <c r="E23" i="31"/>
  <c r="F23" i="31"/>
  <c r="E17" i="31"/>
  <c r="F17" i="31"/>
  <c r="G37" i="22"/>
  <c r="H37" i="22"/>
  <c r="G38" i="22"/>
  <c r="H38" i="22"/>
  <c r="G39" i="22"/>
  <c r="H39" i="22"/>
  <c r="G40" i="22"/>
  <c r="H40" i="22"/>
  <c r="I44" i="22"/>
  <c r="J44" i="22"/>
  <c r="G44" i="22"/>
  <c r="H44" i="22"/>
  <c r="F44" i="22"/>
  <c r="E44" i="22" s="1"/>
  <c r="G24" i="22"/>
  <c r="H24" i="22"/>
  <c r="G25" i="22"/>
  <c r="H25" i="22"/>
  <c r="G16" i="22"/>
  <c r="H16" i="22"/>
  <c r="G26" i="22"/>
  <c r="H26" i="22"/>
  <c r="G27" i="22"/>
  <c r="H27" i="22"/>
  <c r="G29" i="22"/>
  <c r="H29" i="22"/>
  <c r="G35" i="22"/>
  <c r="H35" i="22"/>
  <c r="G42" i="22"/>
  <c r="H42" i="22"/>
  <c r="G50" i="22"/>
  <c r="H50" i="22"/>
  <c r="G51" i="22"/>
  <c r="H51" i="22"/>
  <c r="G52" i="22"/>
  <c r="H52" i="22"/>
  <c r="G53" i="22"/>
  <c r="H53" i="22"/>
  <c r="E14" i="31"/>
  <c r="F14" i="31"/>
  <c r="E15" i="31"/>
  <c r="F15" i="31"/>
  <c r="E47" i="22"/>
  <c r="E46" i="22"/>
  <c r="E45" i="22"/>
  <c r="E34" i="22"/>
  <c r="E33" i="22"/>
  <c r="E32" i="22"/>
  <c r="E31" i="22"/>
  <c r="E21" i="22"/>
  <c r="E20" i="22"/>
  <c r="E19" i="22"/>
  <c r="E18" i="22"/>
  <c r="E14" i="22"/>
  <c r="E15" i="22"/>
  <c r="H10" i="22"/>
  <c r="E35" i="30"/>
  <c r="F35" i="30"/>
  <c r="E29" i="30"/>
  <c r="F29" i="30"/>
  <c r="E23" i="30"/>
  <c r="F23" i="30"/>
  <c r="E17" i="30"/>
  <c r="F17" i="30"/>
  <c r="G16" i="20"/>
  <c r="H16" i="20"/>
  <c r="E21" i="20"/>
  <c r="E20" i="20"/>
  <c r="E19" i="20"/>
  <c r="H74" i="20"/>
  <c r="G76" i="20"/>
  <c r="E83" i="29"/>
  <c r="F83" i="29"/>
  <c r="E77" i="29"/>
  <c r="F77" i="29"/>
  <c r="E71" i="29"/>
  <c r="F71" i="29"/>
  <c r="E65" i="29"/>
  <c r="F65" i="29"/>
  <c r="E59" i="29"/>
  <c r="F59" i="29"/>
  <c r="E53" i="29"/>
  <c r="F53" i="29"/>
  <c r="E47" i="29"/>
  <c r="F47" i="29"/>
  <c r="E41" i="29"/>
  <c r="F41" i="29"/>
  <c r="E35" i="29"/>
  <c r="F35" i="29"/>
  <c r="E29" i="29"/>
  <c r="F29" i="29"/>
  <c r="E23" i="29"/>
  <c r="F23" i="29"/>
  <c r="E17" i="29"/>
  <c r="F17" i="29"/>
  <c r="H59" i="1" l="1"/>
  <c r="F12" i="32" s="1"/>
  <c r="E34" i="33"/>
  <c r="E33" i="33"/>
  <c r="F34" i="33"/>
  <c r="F33" i="33"/>
  <c r="F13" i="31"/>
  <c r="F12" i="31"/>
  <c r="H77" i="20"/>
  <c r="H71" i="20" s="1"/>
  <c r="H65" i="20" s="1"/>
  <c r="H76" i="20"/>
  <c r="F14" i="30" s="1"/>
  <c r="F28" i="33" s="1"/>
  <c r="H75" i="20"/>
  <c r="F13" i="30" s="1"/>
  <c r="F27" i="33" s="1"/>
  <c r="G74" i="20"/>
  <c r="G70" i="20"/>
  <c r="G64" i="20" s="1"/>
  <c r="H70" i="20"/>
  <c r="H64" i="20" s="1"/>
  <c r="H69" i="20"/>
  <c r="H63" i="20" s="1"/>
  <c r="E14" i="30"/>
  <c r="E28" i="33" s="1"/>
  <c r="H10" i="20"/>
  <c r="F10" i="31"/>
  <c r="E13" i="20"/>
  <c r="G75" i="20"/>
  <c r="H48" i="22"/>
  <c r="G10" i="20"/>
  <c r="E15" i="20"/>
  <c r="G77" i="20"/>
  <c r="G71" i="20" s="1"/>
  <c r="G65" i="20" s="1"/>
  <c r="G48" i="22"/>
  <c r="F36" i="33"/>
  <c r="G9" i="1"/>
  <c r="G60" i="1"/>
  <c r="E13" i="32" s="1"/>
  <c r="H60" i="1"/>
  <c r="F13" i="32" s="1"/>
  <c r="F37" i="33" s="1"/>
  <c r="H9" i="1"/>
  <c r="G59" i="1"/>
  <c r="I9" i="1"/>
  <c r="H62" i="1"/>
  <c r="E13" i="31"/>
  <c r="G10" i="22"/>
  <c r="H22" i="22"/>
  <c r="G22" i="22"/>
  <c r="H54" i="22"/>
  <c r="H28" i="20"/>
  <c r="E12" i="20"/>
  <c r="E14" i="20"/>
  <c r="H53" i="20"/>
  <c r="G53" i="20"/>
  <c r="E32" i="33" l="1"/>
  <c r="F31" i="33"/>
  <c r="F32" i="33"/>
  <c r="F15" i="30"/>
  <c r="F29" i="33" s="1"/>
  <c r="G69" i="20"/>
  <c r="G63" i="20" s="1"/>
  <c r="E15" i="30"/>
  <c r="E29" i="33" s="1"/>
  <c r="F12" i="30"/>
  <c r="E13" i="30"/>
  <c r="E27" i="33" s="1"/>
  <c r="G57" i="1"/>
  <c r="E12" i="32"/>
  <c r="H57" i="1"/>
  <c r="F15" i="32"/>
  <c r="F39" i="33" s="1"/>
  <c r="E12" i="30"/>
  <c r="E42" i="30" s="1"/>
  <c r="E41" i="30" s="1"/>
  <c r="G54" i="22"/>
  <c r="E12" i="31"/>
  <c r="F35" i="33"/>
  <c r="G28" i="20"/>
  <c r="F26" i="33" l="1"/>
  <c r="F25" i="33" s="1"/>
  <c r="F42" i="30"/>
  <c r="F41" i="30" s="1"/>
  <c r="E41" i="31"/>
  <c r="E35" i="31"/>
  <c r="F41" i="31"/>
  <c r="F30" i="33"/>
  <c r="F35" i="31"/>
  <c r="F10" i="30"/>
  <c r="F16" i="30"/>
  <c r="E26" i="33"/>
  <c r="E25" i="33" s="1"/>
  <c r="E10" i="30"/>
  <c r="E16" i="30"/>
  <c r="F10" i="32"/>
  <c r="F16" i="32" s="1"/>
  <c r="E31" i="33"/>
  <c r="E30" i="33" s="1"/>
  <c r="E10" i="31"/>
  <c r="E10" i="32"/>
  <c r="E16" i="32" s="1"/>
  <c r="E36" i="33"/>
  <c r="E35" i="33" s="1"/>
  <c r="E13" i="29" l="1"/>
  <c r="E22" i="33" s="1"/>
  <c r="F13" i="29"/>
  <c r="F22" i="33" s="1"/>
  <c r="E14" i="29"/>
  <c r="E23" i="33" s="1"/>
  <c r="F14" i="29"/>
  <c r="F23" i="33" s="1"/>
  <c r="E15" i="29"/>
  <c r="E24" i="33" s="1"/>
  <c r="F15" i="29"/>
  <c r="F24" i="33" s="1"/>
  <c r="F12" i="29" l="1"/>
  <c r="E12" i="29"/>
  <c r="G22" i="23"/>
  <c r="H22" i="23"/>
  <c r="G44" i="23"/>
  <c r="G68" i="23" s="1"/>
  <c r="H44" i="23"/>
  <c r="H68" i="23" s="1"/>
  <c r="G45" i="23"/>
  <c r="G69" i="23" s="1"/>
  <c r="H45" i="23"/>
  <c r="H69" i="23" s="1"/>
  <c r="G46" i="23"/>
  <c r="G70" i="23" s="1"/>
  <c r="H46" i="23"/>
  <c r="H70" i="23" s="1"/>
  <c r="G47" i="23"/>
  <c r="H47" i="23"/>
  <c r="G59" i="23"/>
  <c r="H59" i="23"/>
  <c r="G74" i="23"/>
  <c r="G98" i="23" s="1"/>
  <c r="H74" i="23"/>
  <c r="H98" i="23" s="1"/>
  <c r="G75" i="23"/>
  <c r="G99" i="23" s="1"/>
  <c r="H75" i="23"/>
  <c r="H99" i="23" s="1"/>
  <c r="G76" i="23"/>
  <c r="G100" i="23" s="1"/>
  <c r="H76" i="23"/>
  <c r="H100" i="23" s="1"/>
  <c r="G77" i="23"/>
  <c r="G101" i="23" s="1"/>
  <c r="H77" i="23"/>
  <c r="H101" i="23" s="1"/>
  <c r="G78" i="23"/>
  <c r="H78" i="23"/>
  <c r="G84" i="23"/>
  <c r="H84" i="23"/>
  <c r="G90" i="23"/>
  <c r="H90" i="23"/>
  <c r="E95" i="23"/>
  <c r="E94" i="23"/>
  <c r="E93" i="23"/>
  <c r="E92" i="23"/>
  <c r="E89" i="23"/>
  <c r="E88" i="23"/>
  <c r="E87" i="23"/>
  <c r="E86" i="23"/>
  <c r="E83" i="23"/>
  <c r="E82" i="23"/>
  <c r="E81" i="23"/>
  <c r="E80" i="23"/>
  <c r="E64" i="23"/>
  <c r="E63" i="23"/>
  <c r="E62" i="23"/>
  <c r="E61" i="23"/>
  <c r="E52" i="23"/>
  <c r="E51" i="23"/>
  <c r="E50" i="23"/>
  <c r="E27" i="23"/>
  <c r="E26" i="23"/>
  <c r="E25" i="23"/>
  <c r="E24" i="23"/>
  <c r="G96" i="23" l="1"/>
  <c r="H96" i="23"/>
  <c r="H65" i="23"/>
  <c r="H107" i="23"/>
  <c r="F15" i="28" s="1"/>
  <c r="F19" i="33" s="1"/>
  <c r="F14" i="33" s="1"/>
  <c r="H106" i="23"/>
  <c r="H105" i="23"/>
  <c r="F13" i="28" s="1"/>
  <c r="F17" i="33" s="1"/>
  <c r="F12" i="33" s="1"/>
  <c r="H104" i="23"/>
  <c r="F12" i="28" s="1"/>
  <c r="F16" i="33" s="1"/>
  <c r="G65" i="23"/>
  <c r="G107" i="23"/>
  <c r="E15" i="28" s="1"/>
  <c r="E19" i="33" s="1"/>
  <c r="E14" i="33" s="1"/>
  <c r="G106" i="23"/>
  <c r="G105" i="23"/>
  <c r="E13" i="28" s="1"/>
  <c r="E17" i="33" s="1"/>
  <c r="E12" i="33" s="1"/>
  <c r="G104" i="23"/>
  <c r="E12" i="28" s="1"/>
  <c r="E16" i="33" s="1"/>
  <c r="H10" i="23"/>
  <c r="G72" i="23"/>
  <c r="G41" i="23"/>
  <c r="F21" i="33"/>
  <c r="F20" i="33" s="1"/>
  <c r="F10" i="29"/>
  <c r="F16" i="29"/>
  <c r="H72" i="23"/>
  <c r="H41" i="23"/>
  <c r="E21" i="33"/>
  <c r="E20" i="33" s="1"/>
  <c r="E10" i="29"/>
  <c r="E16" i="29"/>
  <c r="H28" i="23"/>
  <c r="G28" i="23"/>
  <c r="H16" i="23"/>
  <c r="G16" i="23"/>
  <c r="G10" i="23"/>
  <c r="G34" i="23" l="1"/>
  <c r="G102" i="23"/>
  <c r="H102" i="23"/>
  <c r="H34" i="23"/>
  <c r="E11" i="33"/>
  <c r="F11" i="33"/>
  <c r="F14" i="28"/>
  <c r="F18" i="33" s="1"/>
  <c r="F13" i="33" s="1"/>
  <c r="F10" i="28" l="1"/>
  <c r="F16" i="28" s="1"/>
  <c r="F15" i="33"/>
  <c r="F9" i="33"/>
  <c r="E13" i="22" l="1"/>
  <c r="E12" i="22"/>
  <c r="J24" i="22" l="1"/>
  <c r="I24" i="22"/>
  <c r="E31" i="23" l="1"/>
  <c r="E30" i="23"/>
  <c r="F24" i="22" l="1"/>
  <c r="E24" i="22" s="1"/>
  <c r="I25" i="22"/>
  <c r="J25" i="22"/>
  <c r="F25" i="22"/>
  <c r="I26" i="22"/>
  <c r="J26" i="22"/>
  <c r="I27" i="22"/>
  <c r="J27" i="22"/>
  <c r="F26" i="22"/>
  <c r="F27" i="22"/>
  <c r="J16" i="22"/>
  <c r="I16" i="22"/>
  <c r="F16" i="22"/>
  <c r="F75" i="23"/>
  <c r="F99" i="23" s="1"/>
  <c r="I75" i="23"/>
  <c r="I99" i="23" s="1"/>
  <c r="J75" i="23"/>
  <c r="J99" i="23" s="1"/>
  <c r="F76" i="23"/>
  <c r="F100" i="23" s="1"/>
  <c r="I76" i="23"/>
  <c r="I100" i="23" s="1"/>
  <c r="J76" i="23"/>
  <c r="J100" i="23" s="1"/>
  <c r="F77" i="23"/>
  <c r="F101" i="23" s="1"/>
  <c r="I77" i="23"/>
  <c r="I101" i="23" s="1"/>
  <c r="J77" i="23"/>
  <c r="J101" i="23" s="1"/>
  <c r="I74" i="23"/>
  <c r="I98" i="23" s="1"/>
  <c r="I96" i="23" s="1"/>
  <c r="J74" i="23"/>
  <c r="J98" i="23" s="1"/>
  <c r="F74" i="23"/>
  <c r="F98" i="23" s="1"/>
  <c r="J90" i="23"/>
  <c r="I90" i="23"/>
  <c r="F90" i="23"/>
  <c r="J84" i="23"/>
  <c r="I84" i="23"/>
  <c r="F84" i="23"/>
  <c r="J78" i="23"/>
  <c r="I78" i="23"/>
  <c r="F78" i="23"/>
  <c r="J96" i="23" l="1"/>
  <c r="E101" i="23"/>
  <c r="E99" i="23"/>
  <c r="F96" i="23"/>
  <c r="E98" i="23"/>
  <c r="E100" i="23"/>
  <c r="E75" i="23"/>
  <c r="E77" i="23"/>
  <c r="E76" i="23"/>
  <c r="E27" i="22"/>
  <c r="E74" i="23"/>
  <c r="E25" i="22"/>
  <c r="E26" i="22"/>
  <c r="E78" i="23"/>
  <c r="I72" i="23"/>
  <c r="E16" i="22"/>
  <c r="F72" i="23"/>
  <c r="J72" i="23"/>
  <c r="E90" i="23"/>
  <c r="E84" i="23"/>
  <c r="D42" i="33"/>
  <c r="D43" i="33"/>
  <c r="D44" i="33"/>
  <c r="D41" i="33"/>
  <c r="C34" i="32"/>
  <c r="C33" i="32"/>
  <c r="C32" i="32"/>
  <c r="C31" i="32"/>
  <c r="C30" i="32"/>
  <c r="H29" i="32"/>
  <c r="G29" i="32"/>
  <c r="D29" i="32"/>
  <c r="C28" i="32"/>
  <c r="C27" i="32"/>
  <c r="C26" i="32"/>
  <c r="C25" i="32"/>
  <c r="C24" i="32"/>
  <c r="H23" i="32"/>
  <c r="G23" i="32"/>
  <c r="D23" i="32"/>
  <c r="C22" i="32"/>
  <c r="C21" i="32"/>
  <c r="C20" i="32"/>
  <c r="C19" i="32"/>
  <c r="C18" i="32"/>
  <c r="H17" i="32"/>
  <c r="G17" i="32"/>
  <c r="D17" i="32"/>
  <c r="C34" i="31"/>
  <c r="C33" i="31"/>
  <c r="C32" i="31"/>
  <c r="C31" i="31"/>
  <c r="C30" i="31"/>
  <c r="H29" i="31"/>
  <c r="G29" i="31"/>
  <c r="D29" i="31"/>
  <c r="C28" i="31"/>
  <c r="C25" i="31"/>
  <c r="C24" i="31"/>
  <c r="H23" i="31"/>
  <c r="G23" i="31"/>
  <c r="C23" i="31"/>
  <c r="C22" i="31"/>
  <c r="C21" i="31"/>
  <c r="C20" i="31"/>
  <c r="C19" i="31"/>
  <c r="C18" i="31"/>
  <c r="H17" i="31"/>
  <c r="G17" i="31"/>
  <c r="D17" i="31"/>
  <c r="C46" i="30"/>
  <c r="C45" i="30"/>
  <c r="C44" i="30"/>
  <c r="C43" i="30"/>
  <c r="C40" i="30"/>
  <c r="C39" i="30"/>
  <c r="C38" i="30"/>
  <c r="C37" i="30"/>
  <c r="C36" i="30"/>
  <c r="H35" i="30"/>
  <c r="G35" i="30"/>
  <c r="D35" i="30"/>
  <c r="C34" i="30"/>
  <c r="C33" i="30"/>
  <c r="C32" i="30"/>
  <c r="C31" i="30"/>
  <c r="C30" i="30"/>
  <c r="H29" i="30"/>
  <c r="G29" i="30"/>
  <c r="D29" i="30"/>
  <c r="C28" i="30"/>
  <c r="C27" i="30"/>
  <c r="C26" i="30"/>
  <c r="C25" i="30"/>
  <c r="C24" i="30"/>
  <c r="H23" i="30"/>
  <c r="G23" i="30"/>
  <c r="D23" i="30"/>
  <c r="C22" i="30"/>
  <c r="C21" i="30"/>
  <c r="C20" i="30"/>
  <c r="C19" i="30"/>
  <c r="C18" i="30"/>
  <c r="H17" i="30"/>
  <c r="G17" i="30"/>
  <c r="D17" i="30"/>
  <c r="E96" i="23" l="1"/>
  <c r="C44" i="33"/>
  <c r="C17" i="30"/>
  <c r="C23" i="30"/>
  <c r="C29" i="30"/>
  <c r="C23" i="32"/>
  <c r="C29" i="32"/>
  <c r="C43" i="33"/>
  <c r="E72" i="23"/>
  <c r="D40" i="33"/>
  <c r="C41" i="33"/>
  <c r="C42" i="33"/>
  <c r="C17" i="32"/>
  <c r="C29" i="31"/>
  <c r="C17" i="31"/>
  <c r="C35" i="30"/>
  <c r="C88" i="29"/>
  <c r="C87" i="29"/>
  <c r="C86" i="29"/>
  <c r="C85" i="29"/>
  <c r="C84" i="29"/>
  <c r="H83" i="29"/>
  <c r="G83" i="29"/>
  <c r="D83" i="29"/>
  <c r="C82" i="29"/>
  <c r="C81" i="29"/>
  <c r="C80" i="29"/>
  <c r="C79" i="29"/>
  <c r="C78" i="29"/>
  <c r="H77" i="29"/>
  <c r="G77" i="29"/>
  <c r="D77" i="29"/>
  <c r="C76" i="29"/>
  <c r="C75" i="29"/>
  <c r="C74" i="29"/>
  <c r="C73" i="29"/>
  <c r="C72" i="29"/>
  <c r="H71" i="29"/>
  <c r="G71" i="29"/>
  <c r="D71" i="29"/>
  <c r="C70" i="29"/>
  <c r="C69" i="29"/>
  <c r="C68" i="29"/>
  <c r="C67" i="29"/>
  <c r="C66" i="29"/>
  <c r="H65" i="29"/>
  <c r="G65" i="29"/>
  <c r="D65" i="29"/>
  <c r="C64" i="29"/>
  <c r="C63" i="29"/>
  <c r="C62" i="29"/>
  <c r="C61" i="29"/>
  <c r="C60" i="29"/>
  <c r="H59" i="29"/>
  <c r="G59" i="29"/>
  <c r="D59" i="29"/>
  <c r="C58" i="29"/>
  <c r="C57" i="29"/>
  <c r="C56" i="29"/>
  <c r="C55" i="29"/>
  <c r="C54" i="29"/>
  <c r="H53" i="29"/>
  <c r="G53" i="29"/>
  <c r="D53" i="29"/>
  <c r="C52" i="29"/>
  <c r="C51" i="29"/>
  <c r="C50" i="29"/>
  <c r="C49" i="29"/>
  <c r="C48" i="29"/>
  <c r="H47" i="29"/>
  <c r="G47" i="29"/>
  <c r="D47" i="29"/>
  <c r="C46" i="29"/>
  <c r="C45" i="29"/>
  <c r="C44" i="29"/>
  <c r="C43" i="29"/>
  <c r="C42" i="29"/>
  <c r="H41" i="29"/>
  <c r="G41" i="29"/>
  <c r="D41" i="29"/>
  <c r="C40" i="29"/>
  <c r="C39" i="29"/>
  <c r="C38" i="29"/>
  <c r="C37" i="29"/>
  <c r="C36" i="29"/>
  <c r="H35" i="29"/>
  <c r="G35" i="29"/>
  <c r="D35" i="29"/>
  <c r="C34" i="29"/>
  <c r="C33" i="29"/>
  <c r="C32" i="29"/>
  <c r="C31" i="29"/>
  <c r="C30" i="29"/>
  <c r="H29" i="29"/>
  <c r="G29" i="29"/>
  <c r="D29" i="29"/>
  <c r="C28" i="29"/>
  <c r="C27" i="29"/>
  <c r="C26" i="29"/>
  <c r="C25" i="29"/>
  <c r="C24" i="29"/>
  <c r="H23" i="29"/>
  <c r="G23" i="29"/>
  <c r="D23" i="29"/>
  <c r="C22" i="29"/>
  <c r="C21" i="29"/>
  <c r="C20" i="29"/>
  <c r="C19" i="29"/>
  <c r="C18" i="29"/>
  <c r="H17" i="29"/>
  <c r="G17" i="29"/>
  <c r="D17" i="29"/>
  <c r="C40" i="33" l="1"/>
  <c r="C77" i="29"/>
  <c r="C17" i="29"/>
  <c r="C23" i="29"/>
  <c r="C47" i="29"/>
  <c r="C53" i="29"/>
  <c r="C71" i="29"/>
  <c r="C83" i="29"/>
  <c r="C29" i="29"/>
  <c r="C65" i="29"/>
  <c r="C59" i="29"/>
  <c r="C41" i="29"/>
  <c r="C35" i="29"/>
  <c r="E18" i="20" l="1"/>
  <c r="J10" i="22" l="1"/>
  <c r="J26" i="24" l="1"/>
  <c r="I26" i="24"/>
  <c r="F26" i="24"/>
  <c r="J25" i="24"/>
  <c r="I25" i="24"/>
  <c r="F25" i="24"/>
  <c r="J24" i="24"/>
  <c r="I24" i="24"/>
  <c r="F24" i="24"/>
  <c r="J23" i="24"/>
  <c r="I23" i="24"/>
  <c r="F23" i="24"/>
  <c r="J21" i="24" l="1"/>
  <c r="E26" i="24"/>
  <c r="E25" i="24"/>
  <c r="E24" i="24"/>
  <c r="F21" i="24"/>
  <c r="E23" i="24"/>
  <c r="I21" i="24"/>
  <c r="I36" i="1"/>
  <c r="J36" i="1"/>
  <c r="E36" i="1" l="1"/>
  <c r="E21" i="24"/>
  <c r="I15" i="24" l="1"/>
  <c r="J15" i="24"/>
  <c r="F15" i="24"/>
  <c r="E17" i="24"/>
  <c r="E18" i="24"/>
  <c r="E19" i="24"/>
  <c r="E20" i="24"/>
  <c r="E15" i="24" l="1"/>
  <c r="J51" i="1" l="1"/>
  <c r="I51" i="1"/>
  <c r="F51" i="1"/>
  <c r="J45" i="1"/>
  <c r="I45" i="1"/>
  <c r="F45" i="1"/>
  <c r="J39" i="1"/>
  <c r="I39" i="1"/>
  <c r="F39" i="1"/>
  <c r="J38" i="1"/>
  <c r="I38" i="1"/>
  <c r="F38" i="1"/>
  <c r="E38" i="1" s="1"/>
  <c r="J37" i="1"/>
  <c r="I37" i="1"/>
  <c r="F37" i="1"/>
  <c r="E37" i="1" s="1"/>
  <c r="J35" i="1"/>
  <c r="I35" i="1"/>
  <c r="F35" i="1"/>
  <c r="E35" i="1" l="1"/>
  <c r="G14" i="29"/>
  <c r="G23" i="33" s="1"/>
  <c r="H15" i="29"/>
  <c r="H24" i="33" s="1"/>
  <c r="H13" i="29"/>
  <c r="H22" i="33" s="1"/>
  <c r="G15" i="29"/>
  <c r="G24" i="33" s="1"/>
  <c r="G13" i="29"/>
  <c r="G22" i="33" s="1"/>
  <c r="H14" i="29"/>
  <c r="H23" i="33" s="1"/>
  <c r="E51" i="1"/>
  <c r="H12" i="29"/>
  <c r="H21" i="33" s="1"/>
  <c r="G12" i="29"/>
  <c r="G21" i="33" s="1"/>
  <c r="E45" i="1"/>
  <c r="I33" i="1"/>
  <c r="J33" i="1"/>
  <c r="E39" i="1"/>
  <c r="F33" i="1"/>
  <c r="J69" i="1"/>
  <c r="I69" i="1"/>
  <c r="F69" i="1"/>
  <c r="J68" i="1"/>
  <c r="I68" i="1"/>
  <c r="F68" i="1"/>
  <c r="J67" i="1"/>
  <c r="I67" i="1"/>
  <c r="F67" i="1"/>
  <c r="J66" i="1"/>
  <c r="I66" i="1"/>
  <c r="F66" i="1"/>
  <c r="I59" i="1"/>
  <c r="G12" i="32" s="1"/>
  <c r="G36" i="33" s="1"/>
  <c r="J11" i="1"/>
  <c r="J59" i="1" s="1"/>
  <c r="H12" i="32" s="1"/>
  <c r="H36" i="33" s="1"/>
  <c r="I60" i="1"/>
  <c r="G13" i="32" s="1"/>
  <c r="G37" i="33" s="1"/>
  <c r="J12" i="1"/>
  <c r="J60" i="1" s="1"/>
  <c r="H13" i="32" s="1"/>
  <c r="H37" i="33" s="1"/>
  <c r="I61" i="1"/>
  <c r="G14" i="32" s="1"/>
  <c r="G38" i="33" s="1"/>
  <c r="J13" i="1"/>
  <c r="J61" i="1" s="1"/>
  <c r="H14" i="32" s="1"/>
  <c r="H38" i="33" s="1"/>
  <c r="I62" i="1"/>
  <c r="G15" i="32" s="1"/>
  <c r="G39" i="33" s="1"/>
  <c r="J14" i="1"/>
  <c r="F12" i="1"/>
  <c r="F13" i="1"/>
  <c r="F14" i="1"/>
  <c r="F11" i="1"/>
  <c r="E87" i="1"/>
  <c r="E86" i="1"/>
  <c r="E85" i="1"/>
  <c r="E84" i="1"/>
  <c r="J82" i="1"/>
  <c r="I82" i="1"/>
  <c r="F82" i="1"/>
  <c r="E81" i="1"/>
  <c r="E80" i="1"/>
  <c r="E79" i="1"/>
  <c r="E78" i="1"/>
  <c r="J76" i="1"/>
  <c r="I76" i="1"/>
  <c r="F76" i="1"/>
  <c r="E75" i="1"/>
  <c r="E74" i="1"/>
  <c r="E73" i="1"/>
  <c r="E72" i="1"/>
  <c r="J70" i="1"/>
  <c r="I70" i="1"/>
  <c r="F70" i="1"/>
  <c r="J27" i="1"/>
  <c r="I27" i="1"/>
  <c r="F27" i="1"/>
  <c r="J21" i="1"/>
  <c r="I21" i="1"/>
  <c r="F21" i="1"/>
  <c r="J15" i="1"/>
  <c r="F15" i="1"/>
  <c r="J53" i="22"/>
  <c r="I53" i="22"/>
  <c r="E53" i="22" s="1"/>
  <c r="F53" i="22"/>
  <c r="J52" i="22"/>
  <c r="I52" i="22"/>
  <c r="F52" i="22"/>
  <c r="J51" i="22"/>
  <c r="I51" i="22"/>
  <c r="E51" i="22" s="1"/>
  <c r="F51" i="22"/>
  <c r="F50" i="22"/>
  <c r="F42" i="22"/>
  <c r="J16" i="20"/>
  <c r="I16" i="20"/>
  <c r="F16" i="20"/>
  <c r="J46" i="23"/>
  <c r="J70" i="23" s="1"/>
  <c r="I46" i="23"/>
  <c r="I70" i="23" s="1"/>
  <c r="F46" i="23"/>
  <c r="F70" i="23" s="1"/>
  <c r="J45" i="23"/>
  <c r="J69" i="23" s="1"/>
  <c r="I45" i="23"/>
  <c r="I69" i="23" s="1"/>
  <c r="F45" i="23"/>
  <c r="F69" i="23" s="1"/>
  <c r="J44" i="23"/>
  <c r="J68" i="23" s="1"/>
  <c r="I44" i="23"/>
  <c r="I68" i="23" s="1"/>
  <c r="F44" i="23"/>
  <c r="F68" i="23" s="1"/>
  <c r="J47" i="23"/>
  <c r="I47" i="23"/>
  <c r="I104" i="23"/>
  <c r="J22" i="23"/>
  <c r="I22" i="23"/>
  <c r="F22" i="23"/>
  <c r="F104" i="23"/>
  <c r="J59" i="23"/>
  <c r="I59" i="23"/>
  <c r="F59" i="23"/>
  <c r="E70" i="23" l="1"/>
  <c r="F106" i="23"/>
  <c r="I107" i="23"/>
  <c r="I106" i="23"/>
  <c r="I105" i="23"/>
  <c r="I102" i="23" s="1"/>
  <c r="J107" i="23"/>
  <c r="J106" i="23"/>
  <c r="J105" i="23"/>
  <c r="H13" i="28" s="1"/>
  <c r="H17" i="33" s="1"/>
  <c r="E68" i="23"/>
  <c r="F65" i="23"/>
  <c r="I65" i="23"/>
  <c r="E67" i="23"/>
  <c r="J65" i="23"/>
  <c r="I34" i="23"/>
  <c r="E12" i="23"/>
  <c r="E106" i="23"/>
  <c r="J28" i="23"/>
  <c r="E32" i="23"/>
  <c r="E18" i="23"/>
  <c r="E31" i="20"/>
  <c r="E30" i="20"/>
  <c r="G20" i="33"/>
  <c r="F61" i="1"/>
  <c r="E13" i="1"/>
  <c r="G35" i="33"/>
  <c r="E20" i="23"/>
  <c r="E19" i="23"/>
  <c r="E33" i="20"/>
  <c r="E14" i="23"/>
  <c r="E33" i="23"/>
  <c r="E44" i="23"/>
  <c r="E45" i="23"/>
  <c r="E46" i="23"/>
  <c r="E32" i="20"/>
  <c r="H20" i="33"/>
  <c r="F60" i="1"/>
  <c r="D13" i="32" s="1"/>
  <c r="E12" i="1"/>
  <c r="E60" i="1"/>
  <c r="F59" i="1"/>
  <c r="E11" i="1"/>
  <c r="J62" i="1"/>
  <c r="H15" i="32" s="1"/>
  <c r="H39" i="33" s="1"/>
  <c r="H35" i="33" s="1"/>
  <c r="J9" i="1"/>
  <c r="F62" i="1"/>
  <c r="E14" i="1"/>
  <c r="E52" i="22"/>
  <c r="D12" i="29"/>
  <c r="C12" i="29" s="1"/>
  <c r="D15" i="29"/>
  <c r="D13" i="29"/>
  <c r="D22" i="33" s="1"/>
  <c r="C22" i="33" s="1"/>
  <c r="D14" i="29"/>
  <c r="D23" i="33" s="1"/>
  <c r="I10" i="23"/>
  <c r="E15" i="23"/>
  <c r="E21" i="23"/>
  <c r="E13" i="23"/>
  <c r="H15" i="28"/>
  <c r="H19" i="33" s="1"/>
  <c r="G10" i="32"/>
  <c r="G16" i="32" s="1"/>
  <c r="H14" i="28"/>
  <c r="H18" i="33" s="1"/>
  <c r="G15" i="28"/>
  <c r="G19" i="33" s="1"/>
  <c r="J41" i="23"/>
  <c r="G14" i="28"/>
  <c r="G18" i="33" s="1"/>
  <c r="G12" i="28"/>
  <c r="G16" i="33" s="1"/>
  <c r="H10" i="29"/>
  <c r="H16" i="29"/>
  <c r="G16" i="29"/>
  <c r="G10" i="29"/>
  <c r="F28" i="23"/>
  <c r="E70" i="1"/>
  <c r="E82" i="1"/>
  <c r="E33" i="1"/>
  <c r="E59" i="23"/>
  <c r="I28" i="23"/>
  <c r="E15" i="1"/>
  <c r="E27" i="1"/>
  <c r="E76" i="1"/>
  <c r="E21" i="1"/>
  <c r="F48" i="22"/>
  <c r="E16" i="20"/>
  <c r="I41" i="23"/>
  <c r="E22" i="23"/>
  <c r="F16" i="23"/>
  <c r="I16" i="23"/>
  <c r="J10" i="23"/>
  <c r="F10" i="23"/>
  <c r="J40" i="22"/>
  <c r="I40" i="22"/>
  <c r="F40" i="22"/>
  <c r="J39" i="22"/>
  <c r="I39" i="22"/>
  <c r="F39" i="22"/>
  <c r="J38" i="22"/>
  <c r="I38" i="22"/>
  <c r="F38" i="22"/>
  <c r="J37" i="22"/>
  <c r="I37" i="22"/>
  <c r="F37" i="22"/>
  <c r="J29" i="22"/>
  <c r="I29" i="22"/>
  <c r="F29" i="22"/>
  <c r="I22" i="22"/>
  <c r="I10" i="22"/>
  <c r="F10" i="22"/>
  <c r="J77" i="20"/>
  <c r="J71" i="20" s="1"/>
  <c r="J65" i="20" s="1"/>
  <c r="I77" i="20"/>
  <c r="F77" i="20"/>
  <c r="J76" i="20"/>
  <c r="I76" i="20"/>
  <c r="F76" i="20"/>
  <c r="J75" i="20"/>
  <c r="J69" i="20" s="1"/>
  <c r="J63" i="20" s="1"/>
  <c r="I75" i="20"/>
  <c r="F75" i="20"/>
  <c r="J74" i="20"/>
  <c r="I74" i="20"/>
  <c r="F74" i="20"/>
  <c r="J10" i="20"/>
  <c r="I10" i="20"/>
  <c r="F10" i="20"/>
  <c r="E36" i="23" l="1"/>
  <c r="J104" i="23"/>
  <c r="E69" i="23"/>
  <c r="E65" i="23" s="1"/>
  <c r="F107" i="23"/>
  <c r="G13" i="28"/>
  <c r="G17" i="33" s="1"/>
  <c r="G15" i="33" s="1"/>
  <c r="J34" i="23"/>
  <c r="F34" i="23"/>
  <c r="E37" i="23"/>
  <c r="F105" i="23"/>
  <c r="E28" i="23"/>
  <c r="E38" i="23"/>
  <c r="E39" i="23"/>
  <c r="E75" i="20"/>
  <c r="F69" i="20"/>
  <c r="I70" i="20"/>
  <c r="I64" i="20" s="1"/>
  <c r="E77" i="20"/>
  <c r="F71" i="20"/>
  <c r="F65" i="20" s="1"/>
  <c r="I69" i="20"/>
  <c r="I63" i="20" s="1"/>
  <c r="E76" i="20"/>
  <c r="F70" i="20"/>
  <c r="F64" i="20" s="1"/>
  <c r="J70" i="20"/>
  <c r="J64" i="20" s="1"/>
  <c r="I71" i="20"/>
  <c r="I65" i="20" s="1"/>
  <c r="D14" i="30"/>
  <c r="D28" i="33" s="1"/>
  <c r="H14" i="30"/>
  <c r="H28" i="33" s="1"/>
  <c r="G12" i="30"/>
  <c r="H13" i="30"/>
  <c r="H27" i="33" s="1"/>
  <c r="H15" i="30"/>
  <c r="H29" i="33" s="1"/>
  <c r="C13" i="32"/>
  <c r="E57" i="20"/>
  <c r="D14" i="32"/>
  <c r="E61" i="1"/>
  <c r="H10" i="32"/>
  <c r="H16" i="32" s="1"/>
  <c r="D12" i="32"/>
  <c r="E59" i="1"/>
  <c r="D15" i="32"/>
  <c r="E62" i="1"/>
  <c r="E58" i="22"/>
  <c r="E39" i="22"/>
  <c r="E38" i="22"/>
  <c r="G15" i="31"/>
  <c r="E40" i="22"/>
  <c r="E57" i="22"/>
  <c r="D12" i="31"/>
  <c r="E37" i="22"/>
  <c r="E55" i="20"/>
  <c r="E56" i="20"/>
  <c r="E58" i="20"/>
  <c r="C23" i="33"/>
  <c r="C13" i="29"/>
  <c r="D24" i="33"/>
  <c r="C24" i="33" s="1"/>
  <c r="C15" i="29"/>
  <c r="D10" i="29"/>
  <c r="C10" i="29" s="1"/>
  <c r="C14" i="29"/>
  <c r="D21" i="33"/>
  <c r="C21" i="33" s="1"/>
  <c r="D16" i="29"/>
  <c r="C16" i="29" s="1"/>
  <c r="E14" i="28"/>
  <c r="D14" i="28"/>
  <c r="E10" i="23"/>
  <c r="G10" i="28"/>
  <c r="J42" i="22"/>
  <c r="J50" i="22"/>
  <c r="J48" i="22" s="1"/>
  <c r="I50" i="22"/>
  <c r="E42" i="22"/>
  <c r="I42" i="22"/>
  <c r="C16" i="31"/>
  <c r="F22" i="22"/>
  <c r="J22" i="22"/>
  <c r="J53" i="20"/>
  <c r="D13" i="31"/>
  <c r="H13" i="31"/>
  <c r="G14" i="31"/>
  <c r="D15" i="31"/>
  <c r="H15" i="31"/>
  <c r="H14" i="31"/>
  <c r="J35" i="22"/>
  <c r="I35" i="22"/>
  <c r="G13" i="31"/>
  <c r="D14" i="31"/>
  <c r="F35" i="22"/>
  <c r="E29" i="22"/>
  <c r="F53" i="20"/>
  <c r="I53" i="20"/>
  <c r="E10" i="20"/>
  <c r="I28" i="20"/>
  <c r="F28" i="20"/>
  <c r="J28" i="20"/>
  <c r="E16" i="23"/>
  <c r="J16" i="23"/>
  <c r="G26" i="33" l="1"/>
  <c r="G42" i="30"/>
  <c r="G41" i="30" s="1"/>
  <c r="D15" i="28"/>
  <c r="E107" i="23"/>
  <c r="J102" i="23"/>
  <c r="H12" i="28"/>
  <c r="H33" i="33"/>
  <c r="H32" i="33"/>
  <c r="G32" i="33"/>
  <c r="H34" i="33"/>
  <c r="G33" i="33"/>
  <c r="D32" i="33"/>
  <c r="G34" i="33"/>
  <c r="E64" i="20"/>
  <c r="E69" i="20"/>
  <c r="F63" i="20"/>
  <c r="E63" i="20" s="1"/>
  <c r="E65" i="20"/>
  <c r="E105" i="23"/>
  <c r="D13" i="28"/>
  <c r="E34" i="23"/>
  <c r="E70" i="20"/>
  <c r="E71" i="20"/>
  <c r="H14" i="33"/>
  <c r="G16" i="30"/>
  <c r="H13" i="33"/>
  <c r="H12" i="33"/>
  <c r="D13" i="30"/>
  <c r="D27" i="33" s="1"/>
  <c r="H12" i="30"/>
  <c r="D15" i="30"/>
  <c r="D29" i="33" s="1"/>
  <c r="G14" i="30"/>
  <c r="G28" i="33" s="1"/>
  <c r="G13" i="33" s="1"/>
  <c r="G15" i="30"/>
  <c r="G29" i="33" s="1"/>
  <c r="G13" i="30"/>
  <c r="G27" i="33" s="1"/>
  <c r="G12" i="33" s="1"/>
  <c r="G14" i="33"/>
  <c r="E59" i="22"/>
  <c r="E10" i="28"/>
  <c r="E16" i="28" s="1"/>
  <c r="E18" i="33"/>
  <c r="D38" i="33"/>
  <c r="C38" i="33" s="1"/>
  <c r="C14" i="32"/>
  <c r="C12" i="32"/>
  <c r="D36" i="33"/>
  <c r="C36" i="33" s="1"/>
  <c r="C15" i="32"/>
  <c r="D10" i="32"/>
  <c r="D39" i="33"/>
  <c r="G12" i="31"/>
  <c r="E50" i="22"/>
  <c r="H12" i="31"/>
  <c r="D12" i="30"/>
  <c r="D20" i="33"/>
  <c r="C20" i="33" s="1"/>
  <c r="C14" i="28"/>
  <c r="D18" i="33"/>
  <c r="I48" i="22"/>
  <c r="E48" i="22"/>
  <c r="D31" i="33"/>
  <c r="C14" i="31"/>
  <c r="D33" i="33"/>
  <c r="D10" i="31"/>
  <c r="C13" i="31"/>
  <c r="C15" i="31"/>
  <c r="D34" i="33"/>
  <c r="C34" i="33" s="1"/>
  <c r="G16" i="28"/>
  <c r="E35" i="22"/>
  <c r="E22" i="22"/>
  <c r="E53" i="20"/>
  <c r="F54" i="22"/>
  <c r="E28" i="20"/>
  <c r="H26" i="33" l="1"/>
  <c r="H25" i="33" s="1"/>
  <c r="H42" i="30"/>
  <c r="D26" i="33"/>
  <c r="D25" i="33" s="1"/>
  <c r="D42" i="30"/>
  <c r="H16" i="33"/>
  <c r="H15" i="33" s="1"/>
  <c r="H10" i="28"/>
  <c r="H16" i="28" s="1"/>
  <c r="C15" i="28"/>
  <c r="D19" i="33"/>
  <c r="C19" i="33" s="1"/>
  <c r="H41" i="31"/>
  <c r="H35" i="31"/>
  <c r="C36" i="31"/>
  <c r="C43" i="31"/>
  <c r="C37" i="31"/>
  <c r="G35" i="31"/>
  <c r="C44" i="31"/>
  <c r="C42" i="31"/>
  <c r="D41" i="31"/>
  <c r="C45" i="31"/>
  <c r="I54" i="22"/>
  <c r="H10" i="30"/>
  <c r="C13" i="28"/>
  <c r="D17" i="33"/>
  <c r="C17" i="33" s="1"/>
  <c r="D13" i="33"/>
  <c r="C18" i="33"/>
  <c r="H16" i="30"/>
  <c r="C14" i="30"/>
  <c r="C13" i="30"/>
  <c r="C29" i="33"/>
  <c r="C15" i="30"/>
  <c r="G25" i="33"/>
  <c r="C27" i="33"/>
  <c r="C28" i="33"/>
  <c r="C12" i="30"/>
  <c r="G10" i="30"/>
  <c r="D10" i="30"/>
  <c r="D16" i="30"/>
  <c r="G31" i="33"/>
  <c r="C31" i="33" s="1"/>
  <c r="G10" i="31"/>
  <c r="C12" i="31"/>
  <c r="E13" i="33"/>
  <c r="E9" i="33" s="1"/>
  <c r="E15" i="33"/>
  <c r="H31" i="33"/>
  <c r="H30" i="33" s="1"/>
  <c r="H10" i="31"/>
  <c r="C10" i="32"/>
  <c r="D16" i="32"/>
  <c r="C16" i="32" s="1"/>
  <c r="C39" i="33"/>
  <c r="D35" i="33"/>
  <c r="C35" i="33" s="1"/>
  <c r="E56" i="22"/>
  <c r="E54" i="22" s="1"/>
  <c r="J54" i="22"/>
  <c r="C10" i="31"/>
  <c r="D12" i="33"/>
  <c r="C26" i="33"/>
  <c r="D14" i="33"/>
  <c r="C14" i="33" s="1"/>
  <c r="C33" i="33"/>
  <c r="C32" i="33"/>
  <c r="D30" i="33"/>
  <c r="F93" i="1"/>
  <c r="F92" i="1"/>
  <c r="F91" i="1"/>
  <c r="J93" i="1"/>
  <c r="I93" i="1"/>
  <c r="J92" i="1"/>
  <c r="I92" i="1"/>
  <c r="J91" i="1"/>
  <c r="I91" i="1"/>
  <c r="J90" i="1"/>
  <c r="I90" i="1"/>
  <c r="F90" i="1"/>
  <c r="J57" i="1"/>
  <c r="E69" i="1"/>
  <c r="E68" i="1"/>
  <c r="E67" i="1"/>
  <c r="E66" i="1"/>
  <c r="J64" i="1"/>
  <c r="I64" i="1"/>
  <c r="F64" i="1"/>
  <c r="I57" i="1"/>
  <c r="F9" i="1"/>
  <c r="C16" i="30" l="1"/>
  <c r="C42" i="30"/>
  <c r="D41" i="30"/>
  <c r="C41" i="30" s="1"/>
  <c r="G41" i="31"/>
  <c r="C41" i="31" s="1"/>
  <c r="H11" i="33"/>
  <c r="H9" i="33" s="1"/>
  <c r="C10" i="30"/>
  <c r="I88" i="1"/>
  <c r="G30" i="33"/>
  <c r="G11" i="33"/>
  <c r="C12" i="33"/>
  <c r="E90" i="1"/>
  <c r="C25" i="33"/>
  <c r="J88" i="1"/>
  <c r="C30" i="33"/>
  <c r="C13" i="33"/>
  <c r="E92" i="1"/>
  <c r="E64" i="1"/>
  <c r="E9" i="1"/>
  <c r="F88" i="1"/>
  <c r="E91" i="1"/>
  <c r="E93" i="1"/>
  <c r="F57" i="1"/>
  <c r="G9" i="33" l="1"/>
  <c r="E57" i="1"/>
  <c r="E88" i="1"/>
  <c r="E10" i="22" l="1"/>
  <c r="F47" i="23"/>
  <c r="E49" i="23"/>
  <c r="E47" i="23" s="1"/>
  <c r="E43" i="23"/>
  <c r="E41" i="23" s="1"/>
  <c r="E104" i="23"/>
  <c r="E102" i="23" s="1"/>
  <c r="D12" i="28" l="1"/>
  <c r="F102" i="23"/>
  <c r="F41" i="23"/>
  <c r="C12" i="28" l="1"/>
  <c r="D10" i="28"/>
  <c r="D16" i="33"/>
  <c r="C10" i="28" l="1"/>
  <c r="D16" i="28"/>
  <c r="C16" i="28" s="1"/>
  <c r="C16" i="33"/>
  <c r="D15" i="33"/>
  <c r="C15" i="33" s="1"/>
  <c r="D11" i="33"/>
  <c r="C11" i="33" l="1"/>
  <c r="D9" i="33"/>
  <c r="C9" i="33" s="1"/>
  <c r="C38" i="31"/>
  <c r="D35" i="31"/>
  <c r="C35" i="31"/>
  <c r="C39" i="31"/>
  <c r="D27" i="31"/>
  <c r="C27" i="31" s="1"/>
  <c r="D26" i="31"/>
  <c r="D23" i="31" s="1"/>
  <c r="C26" i="31" l="1"/>
</calcChain>
</file>

<file path=xl/sharedStrings.xml><?xml version="1.0" encoding="utf-8"?>
<sst xmlns="http://schemas.openxmlformats.org/spreadsheetml/2006/main" count="1280" uniqueCount="296">
  <si>
    <t>№№ п/п</t>
  </si>
  <si>
    <t>Цель, задачи, основные мероприятия</t>
  </si>
  <si>
    <t>Срок выполнения (квартал, год)</t>
  </si>
  <si>
    <t>Объемы финансирования, тыс. рублей</t>
  </si>
  <si>
    <t>Всего</t>
  </si>
  <si>
    <t>Показатели (индикаторы) результативности выполнения основных мероприятий</t>
  </si>
  <si>
    <t>Наименование, ед. измерения</t>
  </si>
  <si>
    <t>1.</t>
  </si>
  <si>
    <t>1.1.</t>
  </si>
  <si>
    <t>Всего:</t>
  </si>
  <si>
    <t>в т.ч.:</t>
  </si>
  <si>
    <t>МБ</t>
  </si>
  <si>
    <t>ОБ</t>
  </si>
  <si>
    <t>ФБ</t>
  </si>
  <si>
    <t>ВБС</t>
  </si>
  <si>
    <t>1.2.</t>
  </si>
  <si>
    <t>Итого по задаче 1</t>
  </si>
  <si>
    <t>________________</t>
  </si>
  <si>
    <t>¹¹ При указании источников финансирования необходимо использовать следующие сокращения: МБ - бюджет муниципального образования Ловозерский район; ОБ - областной бюджет; ФБ - федеральный бюджет; ВБС - внебюджетные средства.</t>
  </si>
  <si>
    <t>¹² В случае, если организация определяется на основании конкурсных процедур, в графе указывается конкурсный отбор.</t>
  </si>
  <si>
    <t>2.</t>
  </si>
  <si>
    <t>Задача 2:</t>
  </si>
  <si>
    <t>2.2.</t>
  </si>
  <si>
    <t>Итого по задаче 2</t>
  </si>
  <si>
    <t>__________</t>
  </si>
  <si>
    <t>2.1.</t>
  </si>
  <si>
    <t>тыс. руб.</t>
  </si>
  <si>
    <t>№ п/п</t>
  </si>
  <si>
    <t xml:space="preserve">Цель,  </t>
  </si>
  <si>
    <t xml:space="preserve"> мероприятия</t>
  </si>
  <si>
    <t xml:space="preserve">Срок   </t>
  </si>
  <si>
    <t>выполнения</t>
  </si>
  <si>
    <t>(квартал,</t>
  </si>
  <si>
    <t xml:space="preserve">   год)</t>
  </si>
  <si>
    <t xml:space="preserve">Источники   </t>
  </si>
  <si>
    <t>финанси-рования[1]</t>
  </si>
  <si>
    <t xml:space="preserve">Объемы        </t>
  </si>
  <si>
    <t xml:space="preserve">Показатели (индикаторы)   </t>
  </si>
  <si>
    <t xml:space="preserve"> результативности выполнения</t>
  </si>
  <si>
    <t xml:space="preserve"> основных мероприятий</t>
  </si>
  <si>
    <t>Исполнители,</t>
  </si>
  <si>
    <t>организаций,</t>
  </si>
  <si>
    <t>участвующих</t>
  </si>
  <si>
    <t>в реализации</t>
  </si>
  <si>
    <t>основных</t>
  </si>
  <si>
    <t>мероприятий[2]</t>
  </si>
  <si>
    <t>всего</t>
  </si>
  <si>
    <t xml:space="preserve"> год</t>
  </si>
  <si>
    <t>Наименование,</t>
  </si>
  <si>
    <t>ед. измерения</t>
  </si>
  <si>
    <t xml:space="preserve">Всего:        </t>
  </si>
  <si>
    <t xml:space="preserve">в т.ч.:       </t>
  </si>
  <si>
    <t xml:space="preserve">МБ            </t>
  </si>
  <si>
    <t xml:space="preserve">ОБ            </t>
  </si>
  <si>
    <t xml:space="preserve">ФБ            </t>
  </si>
  <si>
    <t xml:space="preserve">ВБС            </t>
  </si>
  <si>
    <t>Всего по АВЦП</t>
  </si>
  <si>
    <t>[1] При указании источников финансирования необходимо использовать следующие сокращения: МБ - бюджет муниципального образования Ловозерский район; ОБ - областной бюджет; ФБ - федеральный бюджет; ВБ - внебюджетные средства.</t>
  </si>
  <si>
    <t>[2] В случае, если организация определяется на основании конкурсных процедур, в графе указывается «конкурсный отбор».</t>
  </si>
  <si>
    <t>МБДОУ «Детский сад №1», МБДОУ «Детский сад №2», МБДОУ «Детский сад №3», МБДОУ «Детский сад №4», МБДОУ «Детский сад №7», МБДОУ «Детский сад №8», МБДОУ «Детский сад №11»</t>
  </si>
  <si>
    <t>Предоставление общедоступного и бесплатного общего образования</t>
  </si>
  <si>
    <t>Государственная финансовая поддержка закупки и доставки нефтепродуктов и топлива в районы Мурманской области с ограниченными сроками завоза грузов</t>
  </si>
  <si>
    <t>МБОУ «Краснощельская средняя общеобразовательная школа».</t>
  </si>
  <si>
    <t>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t>
  </si>
  <si>
    <t>Выплата компенсации родительской платы</t>
  </si>
  <si>
    <t>2.3.</t>
  </si>
  <si>
    <t>Задача 1: Вовлечение детей и подростков Ловозерского района в творческую деятельность.</t>
  </si>
  <si>
    <t>Задача 2: Обеспечение проведения государственной итоговой аттестации обучающихся, освоивших образовательные программы основного общего или среднего общего образования, в том числе в форме единого государственного экзамена.</t>
  </si>
  <si>
    <t>3.</t>
  </si>
  <si>
    <t>Итого по задаче 3</t>
  </si>
  <si>
    <t>3.1.</t>
  </si>
  <si>
    <t>МБДОУ "Детский сад № 1"</t>
  </si>
  <si>
    <t>МБДОУ "Детский сад № 8"</t>
  </si>
  <si>
    <t>МБОУ «Ловозерская средняя общеобразовательная школа»</t>
  </si>
  <si>
    <t>МБОУ «Ревдская средняя общеобразовательная школа им. В.С.Воронина»</t>
  </si>
  <si>
    <t>2.1.1.</t>
  </si>
  <si>
    <t>МБДОУ "Детский сад № 2"</t>
  </si>
  <si>
    <t>МБДОУ "Детский сад № 3"</t>
  </si>
  <si>
    <t>2.1.2.</t>
  </si>
  <si>
    <t xml:space="preserve">Основные мероприятия 2.1 Обеспечение бесплатным цельным молоком либо питьевым молоком обучающихся начальных классов </t>
  </si>
  <si>
    <t>Проведение мероприятий для детей и молодежи.</t>
  </si>
  <si>
    <t>2.1.3.</t>
  </si>
  <si>
    <t>Реконструкция внутренних электрическох сетей и электрооборудования, в том числе:</t>
  </si>
  <si>
    <t>Ремонт асфальтного покрытия, в том числе:</t>
  </si>
  <si>
    <t>МБОУ «Ревдская средняя общеобразовательная школа им. В.С. Воронина»</t>
  </si>
  <si>
    <t>Ремонт кровли, в том числе:</t>
  </si>
  <si>
    <t>МБДОУ "Детский сад № 2", МБДОУ "Детский сад № 11", МБОУ «Ревдская средняя общеобразовательная школа им. В.С. Воронина»</t>
  </si>
  <si>
    <t>МБОУ «Ловозерская средняя общеобразовательная школа», МБОУ «Ревдская средняя общеобразовательная школа им. В.С. Воронина»</t>
  </si>
  <si>
    <t>Отдел по образованию администрации Ловозерского района</t>
  </si>
  <si>
    <t>МБОУ дополнительного образования «Центр детского творчества», 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t>
  </si>
  <si>
    <t xml:space="preserve">основные   </t>
  </si>
  <si>
    <t xml:space="preserve">финансирования,   </t>
  </si>
  <si>
    <t xml:space="preserve">перечень  </t>
  </si>
  <si>
    <t>Цель: Создание в образовательных учреждениях Ловозерского района условий для полноценного качественного питания обучающихся с целью сохранения и укрепления их здоровья</t>
  </si>
  <si>
    <t xml:space="preserve">Обеспечение бесплатным цельным молоком либо питьевым молоком обучающихся начальных классов </t>
  </si>
  <si>
    <t xml:space="preserve">Обеспечение обучающихся бесплатным питанием в общеобразовательных учреждениях
</t>
  </si>
  <si>
    <t>Всего по ВЦП</t>
  </si>
  <si>
    <t>Перечень основных мероприятий ВЦП "Школьное здоровое питание"</t>
  </si>
  <si>
    <t>год</t>
  </si>
  <si>
    <t xml:space="preserve">Цель: Обеспечение эффективного функционирования и развития системы образования Ловозерского района                                                                                                    </t>
  </si>
  <si>
    <t>Перечень основных мероприятий АВЦП «Развитие системы образования Ловозерского района через эффективное выполнение муниципальных функций»</t>
  </si>
  <si>
    <t>Перечень основных мероприятий подпрограммы 4 "Организация отдыха, оздоровления и занятости детей и молодежи, родителей с детьми в Ловозерском районе"</t>
  </si>
  <si>
    <t>Обеспечение отдыхом обучающихся Ловозерского района в выездных оздоровительных лагерях и санаториях за пределами  района и области.</t>
  </si>
  <si>
    <t>Задача 3:  Обеспечение качественным отдыхом обучающихся Ловозерского района в выездных оздоровительных лагерях и санаториях за пределами Ловозерского района и Мурманской области</t>
  </si>
  <si>
    <t>Приложение № 1</t>
  </si>
  <si>
    <t>Перечень основных мероприятий Подпрограммы 1 "Развитие дошкольного, общего и дополнительного образования детей"</t>
  </si>
  <si>
    <t>Цель: Создание в системе дошкольного, общего и дополнительного образования равных возможностей получения качественного образования и позитивной социализации детей</t>
  </si>
  <si>
    <t>Осуществление полномочий, связанных с выплатой компенсации родительской платы</t>
  </si>
  <si>
    <t>Всего по Подпрограмме 1</t>
  </si>
  <si>
    <t>4.1.</t>
  </si>
  <si>
    <t>Количество муниципальных бюджетных дошкольных образовательных учреждений, ед.</t>
  </si>
  <si>
    <t>Количество муниципальных бюджетных образовательных учреждений, ед.</t>
  </si>
  <si>
    <t>Численность воспитанников, осваивающих образовательные программы дошкольного образования в муниципальных бюджетных образовательных учреждениях, реализующих образовательную программу дошкольного образования, чел.</t>
  </si>
  <si>
    <t>Объем дизельного топлива, планирумый к доставке, тыс. тонн</t>
  </si>
  <si>
    <t>Количество обучающихся в муниципальных бюджетных образовательных учреждениях, чел.</t>
  </si>
  <si>
    <t>Доля граждан, воспользовавшихся правом получения компенсации части родительской платы, от общей численности граждан, имеющих указанное право, %</t>
  </si>
  <si>
    <t>Количество граждан, имеющих право на  получение компенсации части родительской платы, чел.</t>
  </si>
  <si>
    <t>Количество граждан, имеющих право на  получение гарантий и компенсаций, чел.</t>
  </si>
  <si>
    <t>Доля граждан, воспользовавшихся правом получения гарантий и компенсаций, от общей численности граждан, имеющих указанное право, %</t>
  </si>
  <si>
    <t>Приложение № 5</t>
  </si>
  <si>
    <t>Перечень основных мероприятий подпрограммы 3 "Обеспечение реализации муниципальной программы и прочие мероприятия в области образования"</t>
  </si>
  <si>
    <t>Цель: Обеспечение организационных, организационно-технологических, технических, информационных и методических условий для реализации муниципальной программы</t>
  </si>
  <si>
    <t xml:space="preserve">Всего по Подпрограмме 3 </t>
  </si>
  <si>
    <t>Проведение Единого государственного экзамена</t>
  </si>
  <si>
    <t>Приложение № 3</t>
  </si>
  <si>
    <t>Перечень основных мероприятий Подпрограммы 2 "Развитие современной инфраструктуры системы образования в Ловозерском районе"</t>
  </si>
  <si>
    <t>Цель: Формирование условий, обеспечивающих соответствие учреждений образования современным требованиям</t>
  </si>
  <si>
    <t>Приложение № 7</t>
  </si>
  <si>
    <t xml:space="preserve">Приложение № 11 </t>
  </si>
  <si>
    <t>4. Обоснование ресурсного обеспечения подпрограммы 1 "Развитие дошкольного, общего и дополнительного образования детей"</t>
  </si>
  <si>
    <t>Таблица № 2[1]</t>
  </si>
  <si>
    <t>Источник финансирования</t>
  </si>
  <si>
    <t xml:space="preserve">Всего,  </t>
  </si>
  <si>
    <t xml:space="preserve">В том числе по годам  </t>
  </si>
  <si>
    <t xml:space="preserve"> реализации, тыс. руб.</t>
  </si>
  <si>
    <t>Всего по подпрограмме 1 "Развитие дошкольного, общего и дополнительного образования детей"</t>
  </si>
  <si>
    <t xml:space="preserve">в том числе за счет:              </t>
  </si>
  <si>
    <t>средств бюджета муниципального образования Ловозерский район</t>
  </si>
  <si>
    <t xml:space="preserve">средств областного бюджета       </t>
  </si>
  <si>
    <t>средств федерального бюджета</t>
  </si>
  <si>
    <t>внебюджетных средств</t>
  </si>
  <si>
    <t>В том числе по Заказчикам[2]</t>
  </si>
  <si>
    <t>Заказчик 1 МБДОУ "Детский сад № 1"</t>
  </si>
  <si>
    <t xml:space="preserve">в т.ч. средств бюджета муниципального образования Ловозерский район         </t>
  </si>
  <si>
    <t xml:space="preserve">средств федерального бюджета     </t>
  </si>
  <si>
    <t xml:space="preserve">внебюджетных средств             </t>
  </si>
  <si>
    <t>в т.ч. инвестиции в основной капитал[3]</t>
  </si>
  <si>
    <t>Заказчик 2 МБДОУ "Детский сад № 2"</t>
  </si>
  <si>
    <t xml:space="preserve">в т.ч. инвестиции в основной капитал    </t>
  </si>
  <si>
    <t>Заказчик 3 МБДОУ "Детский сад № 3"</t>
  </si>
  <si>
    <t>Заказчик 4 МБДОУ "Детский сад № 4"</t>
  </si>
  <si>
    <t>Заказчик 5 МБДОУ "Детский сад № 7"</t>
  </si>
  <si>
    <t>Заказчик 6 МБДОУ "Детский сад № 8"</t>
  </si>
  <si>
    <t>Заказчик 7 МБДОУ "Детский сад № 11"</t>
  </si>
  <si>
    <t>Заказчик 8 МБОУ ДО "Центр детского творчества"</t>
  </si>
  <si>
    <t>Заказчик 9 МБОУ ДО "Детско-юношеская спортивная школа"</t>
  </si>
  <si>
    <t>Заказчик 10 МБОУ "Ловозерская средняя общеобразовательная школа"</t>
  </si>
  <si>
    <t>Заказчик 11 МБОУ "Ревдская средняя общеобразовательная школа им. В.С. Воронина"</t>
  </si>
  <si>
    <t>Заказчик 12 МБОУ "Краснощельская средняя общеобразовательная школа"</t>
  </si>
  <si>
    <t>[1] Если таблицу № 2 печатают более чем на одной странице, то на каждой последующей странице дублируются заголовки и названия ее граф.</t>
  </si>
  <si>
    <t>[2] Для ВЦП не указывается.</t>
  </si>
  <si>
    <t>[3] Инвестиции в основной капитал - совокупность затрат, направленных на создание и воспроизводство основных средств (новое строительство, расширение, а также реконструкция и модернизация объектов, которые приводят к увеличению их первоначальной стоимости, приобретение машин, оборудования, транспортных средств).</t>
  </si>
  <si>
    <t>4. Обоснование ресурсного обеспечения подпрограммы 2 "Развитие современной инфраструктуры системы образования в Ловозерском районе"</t>
  </si>
  <si>
    <t xml:space="preserve">Всего по подпрограмме 2 "Развитие современной инфраструктуры системы образования в Ловозерском районе"   </t>
  </si>
  <si>
    <r>
      <t>Источники финансирования</t>
    </r>
    <r>
      <rPr>
        <sz val="10"/>
        <rFont val="Calibri"/>
        <family val="2"/>
        <charset val="204"/>
      </rPr>
      <t>¹¹</t>
    </r>
  </si>
  <si>
    <r>
      <t>Исполнители, перечень организаций, участвующих в реализации основных мероприятий</t>
    </r>
    <r>
      <rPr>
        <sz val="10"/>
        <rFont val="Calibri"/>
        <family val="2"/>
        <charset val="204"/>
      </rPr>
      <t>¹²</t>
    </r>
  </si>
  <si>
    <t>Приложение № 2</t>
  </si>
  <si>
    <t>Приложение № 4</t>
  </si>
  <si>
    <t>4. Обоснование ресурсного обеспечения подпрограммы 3 "Обеспечение реализации муниципальной программы  и прочие мероприятия в области образования"</t>
  </si>
  <si>
    <t xml:space="preserve">Всего по подпрограмме 3 "Обеспечение реализации муниципальной программы  и прочие мероприятия в области образования":        </t>
  </si>
  <si>
    <t>Заказчик 1 МБОУ дополнительного образования «Центр детского творчества»</t>
  </si>
  <si>
    <t>Заказчик 2   МБОУ дополнительного образования «Детско-юношеская спортивная школа»</t>
  </si>
  <si>
    <t>Заказчик 3  МБОУ «Ловозерская средняя общеобразовательная школа»</t>
  </si>
  <si>
    <t>Заказчик 4 МБОУ «Ревдская средняя общеобразовательная школа им. В.С.Воронина»</t>
  </si>
  <si>
    <t>Приложение № 6</t>
  </si>
  <si>
    <t>Доля выпускников муниципальных школ, не сдавших единый государственный экзамен, в общей численности выпускников муниципальных школ.</t>
  </si>
  <si>
    <t>Количество детей , отдохнувших в детских оздоровительных лагерях с дневным пребыванием на базе образовательных учреждений Ловозерского района, чел.</t>
  </si>
  <si>
    <t>4. Обоснование ресурсного обеспечения подпрограммы 4 "Организация отдыха, оздоровления и занятости детей и молодежи, родителей с детьми в Ловозерском районе"</t>
  </si>
  <si>
    <t xml:space="preserve">Всего по подпрограмме 4 "Организация отдыха, оздоровления и занятости детей и молодежи, родителей с детьми в Ловозерском районе":        </t>
  </si>
  <si>
    <t>Заказчик 1 МБОУ дополнительного образования детей «Центр детского творчества»</t>
  </si>
  <si>
    <t>Заказчик 2 МБОУ «Ловозерская средняя общеобразовательная школа»</t>
  </si>
  <si>
    <t>Заказчик 3 МБОУ «Ревдская средняя общеобразовательная школа им. В.С.Воронина»</t>
  </si>
  <si>
    <t>4. Обоснование ресурсного обеспечения ВЦП "Школьное здоровое питание"</t>
  </si>
  <si>
    <t>Всего по ВЦП "Школьное здоровое питание"</t>
  </si>
  <si>
    <t>Заказчик 1  МБОУ «Ловозерская средняя общеобразовательная школа»</t>
  </si>
  <si>
    <t>в т.ч. средств бюджета муниципального образования Ловозерский район</t>
  </si>
  <si>
    <t>Заказчик 2  МБОУ «Ревдская средняя общеобразовательная школа им. В.С.Воронина»</t>
  </si>
  <si>
    <t>Заказчик 3  МБОУ «Краснощельская средняя общеобразовательная школа».</t>
  </si>
  <si>
    <t>Приложение № 8</t>
  </si>
  <si>
    <t>Приложение № 10</t>
  </si>
  <si>
    <t>Приложение № 12</t>
  </si>
  <si>
    <t xml:space="preserve">Всего по подпрограмме 3 "Обеспечение реализации муниципальной программы  и прочие мероприятия в области образования":   </t>
  </si>
  <si>
    <t>Всего по АВЦП «Развитие системы образования Ловозерского района через эффективное выполнение муниципальных функций»</t>
  </si>
  <si>
    <t>Всего по Программе</t>
  </si>
  <si>
    <t>Всего по подпрограмме 4</t>
  </si>
  <si>
    <t>МБДОУ «Детский сад № 1», МБДОУ «Детский сад № 2», МБДОУ «Детский сад № 3», МБДОУ «Детский сад № 4», МБДОУ «Детский сад № 7», МБДОУ «Детский сад № 8», МБДОУ «Детский сад № 11»</t>
  </si>
  <si>
    <t>Организация палаточных лагерей, экспедиций, организованных в муниципальных образовательных организациях</t>
  </si>
  <si>
    <t>Количество детей , отдохнувших в палаточных лагерях, чел.</t>
  </si>
  <si>
    <t>МБОУ дополнительного образования «Детско-юношеская спортивная школа»</t>
  </si>
  <si>
    <t>Задача 1:  Обеспечение качественным каникулярным отдыхом детей в детских оздоровительных лагерях с дневным пребыванием на базе общеобразовательных учреждений Ловозерского района</t>
  </si>
  <si>
    <t>Обеспечение отдыхом детей в детских оздоровительных лагерях с дневным пребыванием детей на базе общеобразовательных учреждений Ловозерского района.</t>
  </si>
  <si>
    <t xml:space="preserve">Обеспечение отдыхом обучающихся Ловозерского района, находящихся в трудной жизненной ситуации. </t>
  </si>
  <si>
    <t>Задача 2: Обеспечение качественным отдыхом обучающихся Ловозерского района, находящихся в трудной жизненной ситуации, в выездных оздоровительных лагерях и санаториях за пределами Ловозерского района и Мурманской области</t>
  </si>
  <si>
    <t>МБОУ дополнительного образования «Центр детского творчества», МБОУ дополнительного образования «Детско-юношеская спортивная школа»</t>
  </si>
  <si>
    <t>МБОУ дополнительного образования «Центр детского творчества»</t>
  </si>
  <si>
    <t>Всего по Подпрограмме 2</t>
  </si>
  <si>
    <t>Обеспечение технической защиты конфиденциальной информации (ТЗКИ) и поставка средств защиты информации для АРМ ФИС ФРДО</t>
  </si>
  <si>
    <t>МБОУ «Ловозерская средняя общеобразовательная школа».</t>
  </si>
  <si>
    <t xml:space="preserve">Приложение № 9 </t>
  </si>
  <si>
    <t>Итого по задаче 4</t>
  </si>
  <si>
    <t>2020 год</t>
  </si>
  <si>
    <t>2021 год</t>
  </si>
  <si>
    <t>2022 год</t>
  </si>
  <si>
    <t>2023 год</t>
  </si>
  <si>
    <t>2024 год</t>
  </si>
  <si>
    <t>Приобретение оборудования, в том числе:</t>
  </si>
  <si>
    <t>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 им. Героя РФ С.В. Перца»</t>
  </si>
  <si>
    <t>МБОУ «Краснощельская средняя общеобразовательная школа им. Героя РФ С.В. Перца»</t>
  </si>
  <si>
    <t>МБДОУ «Детский сад № 1», МБДОУ «Детский сад № 2», МБДОУ «Детский сад № 3», МБДОУ «Детский сад № 4», МБДОУ «Детский сад № 7», МБДОУ «Детский сад № 8», МБДОУ «Детский сад № 11», 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 им. Героя РФ С.В. Перца», МБОУ дополнительного образования "Центр детского творчества", МБОУ дополнительного образования "Детско-юношеская спортивная школа"</t>
  </si>
  <si>
    <t>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 им. Героя РФ С.В. Перца»</t>
  </si>
  <si>
    <t>2020 - 2024 годы</t>
  </si>
  <si>
    <t xml:space="preserve"> МБОУ «Ревдская средняя общеобразовательная школа им. В.С.Воронина»</t>
  </si>
  <si>
    <t>Ремонт температурных швов фасада здания МБДОУ № 3</t>
  </si>
  <si>
    <t>2020 годы</t>
  </si>
  <si>
    <t>МБОУ дополнительного образования «Центр детского творчества», МБОУ дополнительного образования «Детско-юношеская спортивная школа», 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 им. Героя РФ С.В. Перца».</t>
  </si>
  <si>
    <t>Отдел по образованию администрации Ловозерского района, МБОУ «Ловозерская средняя общеобразовательная школа», МБОУ «Ревдская средняя общеобразовательная школа им. В.С.Воронина», МБОУ «Краснощельская средняя общеобразовательная школа им. Героя РФ С.В. Перца».</t>
  </si>
  <si>
    <t>Количество муниципальных бюджетных образовательных учреждений дополнительного образования, ед.</t>
  </si>
  <si>
    <t xml:space="preserve">Колличество детей, охваченных образовательными программами дополнительного образования в муниципальных бюджетных образовательных учреждениях дополнительного образования, в общей численности детей и молодежи в возрасте 5-18 лет,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</si>
  <si>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</si>
  <si>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МБОУ «Ловозерская средняя общеобразовательная школа», МБОУ «Ревдская средняя общеобразовательная школа им. В.С.Воронина»</t>
  </si>
  <si>
    <t xml:space="preserve">Ремонт фасада здания </t>
  </si>
  <si>
    <t xml:space="preserve">МБДОУ "Детский сад № 3", </t>
  </si>
  <si>
    <t>МБДОУ "Детский сад № 1", МБДОУ "Детский сад № 2"</t>
  </si>
  <si>
    <t xml:space="preserve">МБДОУ "Детский сад № 1", МБОУ дополнительного образования "Детско-юношеская спортивная школа" </t>
  </si>
  <si>
    <t xml:space="preserve">Замена линолиума </t>
  </si>
  <si>
    <t>Доля проведенных мероприятий для  обучающихся и воспитанников муниципальных бюджетных образовательных учреждениях Ловозерского района, в общем количестве запланированных, %</t>
  </si>
  <si>
    <t>Проведение Основного государственного экзамена</t>
  </si>
  <si>
    <t>Задача 3: Обеспечение проведения мероприятий для обучающихся, осваивающих образовательные программы основного общего и дошкольного образования.</t>
  </si>
  <si>
    <t>Отдел по образованию администрации Ловозерского района.</t>
  </si>
  <si>
    <t>количество участников, чел.</t>
  </si>
  <si>
    <t>Задача 1: Обеспечение предоставления услуг в сфере дошкольного, общего и дополнительного образования</t>
  </si>
  <si>
    <t>Задача 2:  Обеспечение реализации предоставления компенсации части родительской платы</t>
  </si>
  <si>
    <t>Администрация Ловозерского района Мурманской области</t>
  </si>
  <si>
    <t>Отдел по образованию администрации Ловозерского района, Администрация Ловозерского района Мурманской области</t>
  </si>
  <si>
    <t>Премия Главы Ловозерского района</t>
  </si>
  <si>
    <t>МБДОУ «Детский сад №1», МБДОУ «Детский сад №2», МБДОУ «Детский сад №3», МБДОУ «Детский сад №4», МБДОУ «Детский сад №7», МБДОУ «Детский сад №8», МБДОУ «Детский сад №11», МБОУ дополнительного образования «Центр детского творчества»</t>
  </si>
  <si>
    <t>Задача 1: Приобретение нового оборудования, спортинвентаря, обновление морально устаревших основных средств, библиотечных фондов.</t>
  </si>
  <si>
    <t>Задача 2: Обеспечение соответствия учреждений образования требованиям безопасности.</t>
  </si>
  <si>
    <t>Задача 3: Обеспечение соответствия учреждений образования противопожарным нормам и требованиям</t>
  </si>
  <si>
    <t>Задача 4: Обеспечение соответствия учреждений образования санитарно-гигиеническим нормам и требованиям</t>
  </si>
  <si>
    <t>Ремонт цоколя здания восстановление отмостков по периметру зданий</t>
  </si>
  <si>
    <t xml:space="preserve">МБОУ дополнительного образования "Детско-юношеская спортивная школа" </t>
  </si>
  <si>
    <t>Замена теплосчетчиков в МБДОУ № 2</t>
  </si>
  <si>
    <t>Оборудование (реконструкция), ремонт вентиляции, в том числе:</t>
  </si>
  <si>
    <t>Ремонт туалетных помещений, в том числе:</t>
  </si>
  <si>
    <t xml:space="preserve"> МБДОУ "Детский сад № 2"</t>
  </si>
  <si>
    <t>Установка металического ограждения по периметру, в том числе:</t>
  </si>
  <si>
    <t>Замена светильников РСОШ</t>
  </si>
  <si>
    <t>МБДОУ "Детский сад № 2", МБОУ «Ловозерская средняя общеобразовательная школа»</t>
  </si>
  <si>
    <t>Установка фильтров очистки воды в РСОШ</t>
  </si>
  <si>
    <t>2020 - 2023 годы</t>
  </si>
  <si>
    <t>Ремонт помещений центров образования цифрового и гуманитарного профиля "Точка роста", в том числе:</t>
  </si>
  <si>
    <t>2.4.</t>
  </si>
  <si>
    <t>2.5.</t>
  </si>
  <si>
    <t>2.6.</t>
  </si>
  <si>
    <t>3.2.</t>
  </si>
  <si>
    <t>3.3.</t>
  </si>
  <si>
    <t>4.2.</t>
  </si>
  <si>
    <t>4.3.</t>
  </si>
  <si>
    <t>4.4.</t>
  </si>
  <si>
    <t>4.5.</t>
  </si>
  <si>
    <t>Заказчик 5   Отдел по образованию администрации Ловозерского района</t>
  </si>
  <si>
    <t>Заказчик 5  Отдел по образованию администрации Ловозерского района</t>
  </si>
  <si>
    <t>Заказчик 4 МБОУ дополнительного образования детей «Детско-юношеская спортивная школа»</t>
  </si>
  <si>
    <t>Предоставление общедоступного и бесплатного дошкольного образования</t>
  </si>
  <si>
    <t xml:space="preserve"> Предоставление общедоступного и бесплатного дополнительного образования</t>
  </si>
  <si>
    <t>Мероприятия к празднованию Нового года.</t>
  </si>
  <si>
    <t>1.3.</t>
  </si>
  <si>
    <t>1.4.</t>
  </si>
  <si>
    <t>Обеспечение реализации предоставления гарантий и компенсаций работникам организаций сферы образования, расположенных в районах Крайнего Севера и приравненым к ним местностям</t>
  </si>
  <si>
    <t>3.1.1.</t>
  </si>
  <si>
    <t>3.1.2.</t>
  </si>
  <si>
    <t>3.1.3.</t>
  </si>
  <si>
    <t xml:space="preserve"> Содействие развитию потенциала талантливых детей.</t>
  </si>
  <si>
    <t>Осуществление полномочий, связанных с выплатой компенсации родительской платы (банковские услуги)</t>
  </si>
  <si>
    <t>2023 - 2024 годы</t>
  </si>
  <si>
    <t>Сведения об объемах финансирования муниципальной программы "Развитие образования Ловозерского района" на 2020 - 2024 годы</t>
  </si>
  <si>
    <t>Цель: организация каникулярного оздоровления, отдыха и занятости детей</t>
  </si>
  <si>
    <t>Основные мероприятия 1.2 Оснащение материально-технической базы общеобразовательных учреждений, в том числе:</t>
  </si>
  <si>
    <t>Задача 3: Обеспечение реализации гарантий и компенсаций работникам организаций сферы образования, расположенных в районах Крайнего Севера и приравненым к ним местностям</t>
  </si>
  <si>
    <t>Доля обучащихся,  находящихся в трудной жизненной ситуации, обеспеченных отдыхом, вне района и области  %</t>
  </si>
  <si>
    <t>Доля обучающихся, обеспеченных отдыхом  в выездных оздоровительных лагерях и санаториях за пределами  района и области, %</t>
  </si>
  <si>
    <t>Реализация полномочий в сфере образования</t>
  </si>
  <si>
    <t>Осуществление полномочий в сфере образования в полном объёме, 
да - 1, нет - 0</t>
  </si>
  <si>
    <t>к постановлению администрации Ловозерского района от 16.12.2019 № 679-ПГ</t>
  </si>
  <si>
    <t>к постановлению администрации Ловозерского района от 16.12.2019 №679-ПГ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</si>
</sst>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000"/>
    <numFmt numFmtId="166" formatCode="#,##0.0"/>
    <numFmt numFmtId="167" formatCode="#,##0.0;[Red]#,##0.0"/>
    <numFmt numFmtId="168" formatCode="#,##0.00;[Red]#,##0.00"/>
  </numFmts>
  <fonts count="28" x14ac:knownFonts="1">
    <font>
      <sz val="11"/>
      <color theme="1"/>
      <name val="Calibri"/>
      <family val="2"/>
      <charset val="204"/>
      <scheme val="minor"/>
    </font>
    <font>
      <sz val="10"/>
      <color theme="1"/>
      <name val="Times New Roman"/>
      <family val="1"/>
      <charset val="204"/>
    </font>
    <font>
      <sz val="14"/>
      <color theme="1"/>
      <name val="Times New Roman"/>
      <family val="1"/>
      <charset val="204"/>
    </font>
    <font>
      <sz val="12"/>
      <color theme="1"/>
      <name val="Times New Roman"/>
      <family val="1"/>
      <charset val="204"/>
    </font>
    <font>
      <u/>
      <sz val="11"/>
      <color theme="10"/>
      <name val="Calibri"/>
      <family val="2"/>
      <charset val="204"/>
      <scheme val="minor"/>
    </font>
    <font>
      <sz val="10"/>
      <color rgb="FFFF0000"/>
      <name val="Times New Roman"/>
      <family val="1"/>
      <charset val="204"/>
    </font>
    <font>
      <b/>
      <sz val="11"/>
      <color theme="1"/>
      <name val="Calibri"/>
      <family val="2"/>
      <charset val="204"/>
      <scheme val="minor"/>
    </font>
    <font>
      <sz val="8"/>
      <color theme="1"/>
      <name val="Times New Roman"/>
      <family val="1"/>
      <charset val="204"/>
    </font>
    <font>
      <sz val="10"/>
      <name val="Times New Roman"/>
      <family val="1"/>
      <charset val="204"/>
    </font>
    <font>
      <sz val="11"/>
      <color theme="1"/>
      <name val="Times New Roman"/>
      <family val="1"/>
      <charset val="204"/>
    </font>
    <font>
      <sz val="8"/>
      <color theme="1"/>
      <name val="Calibri"/>
      <family val="2"/>
      <charset val="204"/>
      <scheme val="minor"/>
    </font>
    <font>
      <b/>
      <sz val="12"/>
      <color theme="1"/>
      <name val="Times New Roman"/>
      <family val="1"/>
      <charset val="204"/>
    </font>
    <font>
      <sz val="11"/>
      <color theme="10"/>
      <name val="Calibri"/>
      <family val="2"/>
      <charset val="204"/>
      <scheme val="minor"/>
    </font>
    <font>
      <sz val="12"/>
      <name val="Times New Roman"/>
      <family val="1"/>
      <charset val="204"/>
    </font>
    <font>
      <sz val="11"/>
      <name val="Times New Roman"/>
      <family val="1"/>
      <charset val="204"/>
    </font>
    <font>
      <sz val="11"/>
      <name val="Calibri"/>
      <family val="2"/>
      <charset val="204"/>
      <scheme val="minor"/>
    </font>
    <font>
      <sz val="10"/>
      <name val="Calibri"/>
      <family val="2"/>
      <charset val="204"/>
    </font>
    <font>
      <u/>
      <sz val="11"/>
      <name val="Calibri"/>
      <family val="2"/>
      <charset val="204"/>
      <scheme val="minor"/>
    </font>
    <font>
      <sz val="6"/>
      <name val="Times New Roman"/>
      <family val="1"/>
      <charset val="204"/>
    </font>
    <font>
      <sz val="5"/>
      <name val="Times New Roman"/>
      <family val="1"/>
      <charset val="204"/>
    </font>
    <font>
      <u/>
      <sz val="10"/>
      <color theme="10"/>
      <name val="Calibri"/>
      <family val="2"/>
      <charset val="204"/>
      <scheme val="minor"/>
    </font>
    <font>
      <sz val="10"/>
      <color theme="1"/>
      <name val="Calibri"/>
      <family val="2"/>
      <charset val="204"/>
      <scheme val="minor"/>
    </font>
    <font>
      <sz val="14"/>
      <name val="Times New Roman"/>
      <family val="1"/>
      <charset val="204"/>
    </font>
    <font>
      <sz val="11"/>
      <color rgb="FFFF0000"/>
      <name val="Calibri"/>
      <family val="2"/>
      <charset val="204"/>
      <scheme val="minor"/>
    </font>
    <font>
      <sz val="8"/>
      <color rgb="FFFF0000"/>
      <name val="Times New Roman"/>
      <family val="1"/>
      <charset val="204"/>
    </font>
    <font>
      <sz val="8"/>
      <name val="Times New Roman"/>
      <family val="1"/>
      <charset val="204"/>
    </font>
    <font>
      <sz val="7"/>
      <name val="Times New Roman"/>
      <family val="1"/>
      <charset val="204"/>
    </font>
    <font>
      <sz val="9"/>
      <name val="Times New Roman"/>
      <family val="1"/>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38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0" fontId="2" fillId="0" borderId="0" xfId="0" applyFont="1" applyAlignment="1">
      <alignment horizontal="center" vertical="center"/>
    </xf>
    <xf numFmtId="0" fontId="1" fillId="0" borderId="1" xfId="0" applyFont="1" applyBorder="1" applyAlignment="1">
      <alignment horizontal="center"/>
    </xf>
    <xf numFmtId="0" fontId="6" fillId="0" borderId="0" xfId="0" applyFont="1"/>
    <xf numFmtId="4" fontId="0" fillId="0" borderId="0" xfId="0" applyNumberFormat="1"/>
    <xf numFmtId="164" fontId="0" fillId="0" borderId="0" xfId="0" applyNumberFormat="1"/>
    <xf numFmtId="165" fontId="0" fillId="0" borderId="0" xfId="0" applyNumberFormat="1"/>
    <xf numFmtId="0" fontId="3" fillId="0" borderId="0" xfId="0" applyFont="1" applyBorder="1" applyAlignment="1">
      <alignment vertical="center" wrapText="1"/>
    </xf>
    <xf numFmtId="0" fontId="7" fillId="0" borderId="0" xfId="0" applyFont="1" applyAlignment="1">
      <alignment horizontal="center"/>
    </xf>
    <xf numFmtId="0" fontId="7" fillId="0" borderId="0" xfId="0" applyFont="1"/>
    <xf numFmtId="0" fontId="7" fillId="0" borderId="0" xfId="0" applyFont="1" applyAlignment="1">
      <alignment horizontal="center" vertical="top"/>
    </xf>
    <xf numFmtId="0" fontId="7" fillId="0" borderId="0" xfId="0" applyFont="1" applyAlignment="1">
      <alignment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vertical="top" wrapText="1"/>
    </xf>
    <xf numFmtId="0" fontId="0" fillId="0" borderId="4" xfId="0" applyBorder="1" applyAlignment="1">
      <alignment vertical="top" wrapText="1"/>
    </xf>
    <xf numFmtId="0" fontId="4" fillId="0" borderId="3" xfId="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vertical="center" wrapText="1"/>
    </xf>
    <xf numFmtId="166"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10" fillId="0" borderId="0" xfId="0" applyFont="1"/>
    <xf numFmtId="0" fontId="2" fillId="0" borderId="0" xfId="0" applyFont="1" applyAlignment="1">
      <alignment horizontal="right"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3" xfId="0" applyBorder="1" applyAlignment="1">
      <alignment vertical="top" wrapText="1"/>
    </xf>
    <xf numFmtId="0" fontId="3" fillId="0" borderId="23" xfId="0" applyFont="1" applyBorder="1" applyAlignment="1">
      <alignment horizontal="center"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7" xfId="0" applyFont="1" applyBorder="1" applyAlignment="1">
      <alignment vertical="center" wrapText="1"/>
    </xf>
    <xf numFmtId="0" fontId="3" fillId="0" borderId="20"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12" fillId="0" borderId="23" xfId="1" applyFont="1" applyBorder="1" applyAlignment="1">
      <alignment vertical="center" wrapText="1"/>
    </xf>
    <xf numFmtId="0" fontId="11" fillId="0" borderId="27" xfId="0" applyFont="1" applyBorder="1" applyAlignment="1">
      <alignment vertical="center" wrapText="1"/>
    </xf>
    <xf numFmtId="0" fontId="11" fillId="0" borderId="23" xfId="0" applyFont="1" applyBorder="1" applyAlignment="1">
      <alignment vertical="center" wrapText="1"/>
    </xf>
    <xf numFmtId="0" fontId="11" fillId="0" borderId="28" xfId="0" applyFont="1" applyBorder="1" applyAlignment="1">
      <alignment vertical="center" wrapText="1"/>
    </xf>
    <xf numFmtId="0" fontId="2" fillId="0" borderId="0" xfId="0" applyFont="1" applyAlignment="1">
      <alignment horizontal="justify" vertical="center"/>
    </xf>
    <xf numFmtId="0" fontId="8" fillId="0" borderId="0" xfId="0" applyFont="1"/>
    <xf numFmtId="0" fontId="15" fillId="0" borderId="0" xfId="0" applyFont="1"/>
    <xf numFmtId="0" fontId="8" fillId="0" borderId="0" xfId="0" applyFont="1" applyAlignment="1">
      <alignment wrapText="1"/>
    </xf>
    <xf numFmtId="0" fontId="8" fillId="0" borderId="0" xfId="0" applyFont="1" applyAlignment="1">
      <alignment vertical="center"/>
    </xf>
    <xf numFmtId="0" fontId="15" fillId="0" borderId="0" xfId="0" applyFont="1" applyAlignment="1">
      <alignment vertical="center"/>
    </xf>
    <xf numFmtId="0" fontId="8" fillId="0" borderId="1" xfId="0" applyFont="1" applyBorder="1"/>
    <xf numFmtId="0" fontId="15" fillId="0" borderId="0" xfId="0" applyFont="1" applyAlignment="1">
      <alignment wrapText="1"/>
    </xf>
    <xf numFmtId="0" fontId="13" fillId="0" borderId="27" xfId="0" applyFont="1" applyBorder="1" applyAlignment="1">
      <alignment vertical="center" wrapText="1"/>
    </xf>
    <xf numFmtId="0" fontId="17" fillId="0" borderId="23" xfId="1" applyFont="1" applyBorder="1" applyAlignment="1">
      <alignment vertical="center" wrapText="1"/>
    </xf>
    <xf numFmtId="0" fontId="13" fillId="0" borderId="28" xfId="0" applyFont="1" applyBorder="1" applyAlignment="1">
      <alignment vertical="center" wrapText="1"/>
    </xf>
    <xf numFmtId="0" fontId="13" fillId="0" borderId="23" xfId="0" applyFont="1" applyBorder="1" applyAlignment="1">
      <alignment vertical="center" wrapText="1"/>
    </xf>
    <xf numFmtId="4" fontId="3" fillId="0" borderId="17"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0" fillId="0" borderId="23" xfId="0" applyNumberFormat="1" applyBorder="1" applyAlignment="1">
      <alignment vertical="top" wrapText="1"/>
    </xf>
    <xf numFmtId="4" fontId="3" fillId="0" borderId="23" xfId="0" applyNumberFormat="1" applyFont="1" applyBorder="1" applyAlignment="1">
      <alignment horizontal="center" vertical="center" wrapText="1"/>
    </xf>
    <xf numFmtId="0" fontId="3" fillId="0" borderId="25" xfId="0" applyFont="1" applyBorder="1" applyAlignment="1">
      <alignment vertical="center" wrapText="1"/>
    </xf>
    <xf numFmtId="0" fontId="4" fillId="0" borderId="23" xfId="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1" fillId="0" borderId="0" xfId="0" applyFont="1"/>
    <xf numFmtId="0" fontId="8" fillId="0" borderId="1" xfId="0" applyFont="1" applyFill="1" applyBorder="1" applyAlignment="1">
      <alignment horizontal="center"/>
    </xf>
    <xf numFmtId="0" fontId="8" fillId="0" borderId="4"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xf numFmtId="0" fontId="5" fillId="0" borderId="1" xfId="0" applyFont="1" applyBorder="1" applyAlignment="1">
      <alignment horizontal="center"/>
    </xf>
    <xf numFmtId="0" fontId="23" fillId="0" borderId="0" xfId="0" applyFont="1"/>
    <xf numFmtId="0" fontId="8" fillId="0" borderId="0" xfId="0" applyFont="1" applyFill="1"/>
    <xf numFmtId="0" fontId="8" fillId="0" borderId="1" xfId="0" applyFont="1" applyFill="1" applyBorder="1" applyAlignment="1">
      <alignment horizontal="center" vertical="center"/>
    </xf>
    <xf numFmtId="0" fontId="15" fillId="0" borderId="0" xfId="0" applyFont="1" applyFill="1"/>
    <xf numFmtId="0" fontId="24" fillId="0" borderId="0" xfId="0" applyFont="1" applyAlignment="1">
      <alignment vertical="top"/>
    </xf>
    <xf numFmtId="0" fontId="24" fillId="0" borderId="0" xfId="0" applyFont="1"/>
    <xf numFmtId="166" fontId="8" fillId="0" borderId="1" xfId="0" applyNumberFormat="1" applyFont="1" applyBorder="1" applyAlignment="1">
      <alignment horizontal="center"/>
    </xf>
    <xf numFmtId="0" fontId="18" fillId="0" borderId="1" xfId="0" applyFont="1" applyBorder="1" applyAlignment="1">
      <alignment horizontal="center" vertical="center" wrapText="1"/>
    </xf>
    <xf numFmtId="0" fontId="18" fillId="0" borderId="3" xfId="0" applyFont="1" applyBorder="1" applyAlignment="1">
      <alignment horizontal="center" vertical="top" wrapText="1"/>
    </xf>
    <xf numFmtId="166" fontId="8" fillId="0" borderId="1" xfId="0" applyNumberFormat="1" applyFont="1" applyBorder="1" applyAlignment="1">
      <alignment horizontal="center" vertical="top"/>
    </xf>
    <xf numFmtId="0" fontId="8" fillId="0" borderId="2" xfId="0" applyFont="1" applyBorder="1" applyAlignment="1"/>
    <xf numFmtId="166" fontId="8" fillId="0" borderId="1" xfId="0" applyNumberFormat="1" applyFont="1" applyBorder="1"/>
    <xf numFmtId="166" fontId="8" fillId="0" borderId="1" xfId="0" applyNumberFormat="1" applyFont="1" applyBorder="1" applyAlignment="1">
      <alignment vertical="top"/>
    </xf>
    <xf numFmtId="0" fontId="8" fillId="0" borderId="4" xfId="0" applyFont="1" applyBorder="1" applyAlignment="1"/>
    <xf numFmtId="0" fontId="18" fillId="0" borderId="1" xfId="0" applyFont="1" applyBorder="1" applyAlignment="1">
      <alignment horizontal="center" vertical="top" wrapText="1"/>
    </xf>
    <xf numFmtId="0" fontId="22" fillId="0" borderId="0" xfId="0" applyFont="1" applyAlignment="1">
      <alignment horizontal="center" vertical="center"/>
    </xf>
    <xf numFmtId="166"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166" fontId="3" fillId="0" borderId="28" xfId="0" applyNumberFormat="1" applyFont="1" applyBorder="1" applyAlignment="1">
      <alignment vertical="center" wrapText="1"/>
    </xf>
    <xf numFmtId="166" fontId="3" fillId="0" borderId="25" xfId="0" applyNumberFormat="1" applyFont="1" applyBorder="1" applyAlignment="1">
      <alignment vertical="center" wrapText="1"/>
    </xf>
    <xf numFmtId="166" fontId="3" fillId="0" borderId="29" xfId="0" applyNumberFormat="1" applyFont="1" applyBorder="1" applyAlignment="1">
      <alignment vertical="center" wrapText="1"/>
    </xf>
    <xf numFmtId="166" fontId="3" fillId="0" borderId="23" xfId="0" applyNumberFormat="1" applyFont="1" applyBorder="1" applyAlignment="1">
      <alignment vertical="center" wrapText="1"/>
    </xf>
    <xf numFmtId="166" fontId="3" fillId="0" borderId="28" xfId="0" applyNumberFormat="1" applyFont="1" applyBorder="1" applyAlignment="1">
      <alignment horizontal="right" vertical="center" wrapText="1"/>
    </xf>
    <xf numFmtId="166" fontId="8" fillId="0" borderId="5" xfId="0" applyNumberFormat="1" applyFont="1" applyBorder="1" applyAlignment="1">
      <alignment horizontal="center"/>
    </xf>
    <xf numFmtId="166" fontId="11" fillId="0" borderId="23" xfId="0" applyNumberFormat="1" applyFont="1" applyBorder="1" applyAlignment="1">
      <alignment vertical="center" wrapText="1"/>
    </xf>
    <xf numFmtId="166" fontId="3" fillId="0" borderId="27" xfId="0" applyNumberFormat="1" applyFont="1" applyBorder="1" applyAlignment="1">
      <alignment vertical="center" wrapText="1"/>
    </xf>
    <xf numFmtId="166" fontId="13" fillId="0" borderId="23" xfId="0" applyNumberFormat="1" applyFont="1" applyBorder="1" applyAlignment="1">
      <alignment vertical="center" wrapText="1"/>
    </xf>
    <xf numFmtId="166" fontId="13" fillId="0" borderId="28" xfId="0" applyNumberFormat="1" applyFont="1" applyBorder="1" applyAlignment="1">
      <alignment vertical="center" wrapText="1"/>
    </xf>
    <xf numFmtId="166" fontId="13" fillId="0" borderId="25" xfId="0" applyNumberFormat="1" applyFont="1" applyBorder="1" applyAlignment="1">
      <alignment vertical="center" wrapText="1"/>
    </xf>
    <xf numFmtId="166" fontId="3" fillId="0" borderId="24" xfId="0" applyNumberFormat="1" applyFont="1" applyBorder="1" applyAlignment="1">
      <alignment vertical="center" wrapText="1"/>
    </xf>
    <xf numFmtId="166" fontId="3" fillId="0" borderId="22" xfId="0" applyNumberFormat="1" applyFont="1" applyBorder="1" applyAlignment="1">
      <alignment vertical="center" wrapText="1"/>
    </xf>
    <xf numFmtId="166" fontId="13" fillId="0" borderId="27" xfId="0" applyNumberFormat="1" applyFont="1" applyBorder="1" applyAlignment="1">
      <alignment vertical="center" wrapText="1"/>
    </xf>
    <xf numFmtId="166" fontId="13" fillId="0" borderId="29" xfId="0" applyNumberFormat="1" applyFont="1" applyBorder="1" applyAlignment="1">
      <alignment vertical="center" wrapText="1"/>
    </xf>
    <xf numFmtId="166" fontId="11" fillId="0" borderId="27" xfId="0" applyNumberFormat="1" applyFont="1" applyBorder="1" applyAlignment="1">
      <alignment vertical="center" wrapText="1"/>
    </xf>
    <xf numFmtId="166" fontId="11" fillId="0" borderId="28" xfId="0" applyNumberFormat="1" applyFont="1" applyBorder="1" applyAlignment="1">
      <alignment vertical="center" wrapText="1"/>
    </xf>
    <xf numFmtId="166" fontId="11" fillId="0" borderId="25" xfId="0" applyNumberFormat="1" applyFont="1" applyBorder="1" applyAlignment="1">
      <alignment vertical="center" wrapText="1"/>
    </xf>
    <xf numFmtId="166" fontId="3" fillId="0" borderId="28" xfId="0" applyNumberFormat="1" applyFont="1" applyBorder="1" applyAlignment="1">
      <alignment horizontal="center" vertical="center" wrapText="1"/>
    </xf>
    <xf numFmtId="166" fontId="8" fillId="0" borderId="1" xfId="0" applyNumberFormat="1" applyFont="1" applyFill="1" applyBorder="1" applyAlignment="1">
      <alignment horizontal="center"/>
    </xf>
    <xf numFmtId="0" fontId="1" fillId="0" borderId="0" xfId="0" applyFont="1" applyAlignment="1">
      <alignment horizontal="right" vertical="center" wrapText="1"/>
    </xf>
    <xf numFmtId="0" fontId="8" fillId="0" borderId="0" xfId="0" applyFont="1" applyAlignment="1">
      <alignment horizontal="right" wrapText="1"/>
    </xf>
    <xf numFmtId="0" fontId="8" fillId="0" borderId="4" xfId="0" applyFont="1" applyBorder="1" applyAlignment="1">
      <alignment horizontal="center" vertical="center"/>
    </xf>
    <xf numFmtId="0" fontId="3" fillId="0" borderId="23"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0" fontId="1" fillId="0" borderId="0" xfId="0" applyFont="1" applyAlignment="1">
      <alignment horizontal="right" vertical="center" wrapText="1"/>
    </xf>
    <xf numFmtId="4" fontId="3" fillId="0" borderId="23" xfId="0" applyNumberFormat="1" applyFont="1" applyBorder="1" applyAlignment="1">
      <alignment horizontal="center" vertical="center" wrapText="1"/>
    </xf>
    <xf numFmtId="0" fontId="8" fillId="0" borderId="0" xfId="0" applyFont="1" applyAlignment="1">
      <alignment horizontal="right" wrapText="1"/>
    </xf>
    <xf numFmtId="0" fontId="1" fillId="0" borderId="1" xfId="0" applyFont="1" applyBorder="1" applyAlignment="1">
      <alignment horizontal="center"/>
    </xf>
    <xf numFmtId="0" fontId="1" fillId="0" borderId="1" xfId="0" applyFont="1" applyBorder="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3" fillId="0" borderId="23" xfId="0" applyNumberFormat="1" applyFont="1" applyBorder="1" applyAlignment="1">
      <alignment horizontal="center" vertical="center" wrapText="1"/>
    </xf>
    <xf numFmtId="166" fontId="15" fillId="0" borderId="0" xfId="0" applyNumberFormat="1" applyFont="1" applyFill="1"/>
    <xf numFmtId="167" fontId="8" fillId="0" borderId="1" xfId="0" applyNumberFormat="1" applyFont="1" applyFill="1" applyBorder="1" applyAlignment="1">
      <alignment horizontal="center"/>
    </xf>
    <xf numFmtId="0" fontId="8" fillId="0" borderId="1" xfId="0" applyFont="1" applyBorder="1" applyAlignment="1">
      <alignment horizontal="center" vertical="top"/>
    </xf>
    <xf numFmtId="166" fontId="8" fillId="0" borderId="1" xfId="0" applyNumberFormat="1" applyFont="1" applyBorder="1" applyAlignment="1">
      <alignment vertical="center"/>
    </xf>
    <xf numFmtId="166" fontId="8" fillId="0" borderId="1" xfId="0" applyNumberFormat="1" applyFont="1" applyBorder="1" applyAlignment="1">
      <alignment horizontal="center" vertical="center"/>
    </xf>
    <xf numFmtId="165" fontId="15" fillId="0" borderId="0" xfId="0" applyNumberFormat="1" applyFont="1" applyFill="1"/>
    <xf numFmtId="0" fontId="8" fillId="0" borderId="1" xfId="0" applyFont="1" applyFill="1" applyBorder="1" applyAlignment="1">
      <alignment horizontal="center" vertical="center" wrapText="1"/>
    </xf>
    <xf numFmtId="0" fontId="8" fillId="0" borderId="0" xfId="0" applyFont="1" applyFill="1" applyAlignment="1">
      <alignment vertical="center"/>
    </xf>
    <xf numFmtId="165" fontId="15" fillId="0" borderId="0" xfId="0" applyNumberFormat="1" applyFont="1" applyFill="1" applyAlignment="1">
      <alignment vertical="center"/>
    </xf>
    <xf numFmtId="0" fontId="8" fillId="0" borderId="2" xfId="0" applyFont="1" applyFill="1" applyBorder="1" applyAlignment="1">
      <alignment horizontal="center"/>
    </xf>
    <xf numFmtId="166" fontId="8" fillId="0" borderId="1" xfId="0" applyNumberFormat="1" applyFont="1" applyFill="1" applyBorder="1"/>
    <xf numFmtId="166" fontId="8" fillId="0" borderId="7" xfId="0" applyNumberFormat="1" applyFont="1" applyFill="1" applyBorder="1"/>
    <xf numFmtId="0" fontId="8" fillId="0" borderId="0" xfId="0" applyFont="1" applyFill="1" applyBorder="1" applyAlignment="1">
      <alignment horizontal="center"/>
    </xf>
    <xf numFmtId="0" fontId="8" fillId="0" borderId="0" xfId="0" applyFont="1" applyFill="1" applyBorder="1"/>
    <xf numFmtId="166" fontId="8" fillId="0" borderId="0" xfId="0" applyNumberFormat="1" applyFont="1" applyFill="1"/>
    <xf numFmtId="4" fontId="8" fillId="0" borderId="0" xfId="0" applyNumberFormat="1" applyFont="1" applyFill="1"/>
    <xf numFmtId="4" fontId="15" fillId="0" borderId="0" xfId="0" applyNumberFormat="1" applyFont="1" applyFill="1"/>
    <xf numFmtId="0" fontId="8" fillId="0" borderId="1" xfId="0" applyFont="1" applyFill="1" applyBorder="1" applyAlignment="1">
      <alignment horizontal="center" vertical="center"/>
    </xf>
    <xf numFmtId="167" fontId="15" fillId="0" borderId="0" xfId="0" applyNumberFormat="1" applyFont="1" applyFill="1"/>
    <xf numFmtId="168" fontId="8" fillId="0" borderId="1" xfId="0" applyNumberFormat="1" applyFont="1" applyFill="1" applyBorder="1" applyAlignment="1">
      <alignment horizontal="center"/>
    </xf>
    <xf numFmtId="166" fontId="0" fillId="0" borderId="0" xfId="0" applyNumberFormat="1"/>
    <xf numFmtId="0" fontId="25"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0" xfId="0" applyFont="1" applyFill="1" applyAlignment="1">
      <alignment horizontal="center"/>
    </xf>
    <xf numFmtId="0" fontId="8" fillId="0" borderId="1" xfId="0" applyFont="1" applyFill="1" applyBorder="1" applyAlignment="1">
      <alignment horizontal="center" vertical="top"/>
    </xf>
    <xf numFmtId="0" fontId="8" fillId="0" borderId="1" xfId="0" applyFont="1" applyFill="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left"/>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166" fontId="8" fillId="0" borderId="6" xfId="0" applyNumberFormat="1" applyFont="1" applyFill="1" applyBorder="1" applyAlignment="1">
      <alignment horizontal="left"/>
    </xf>
    <xf numFmtId="166" fontId="8" fillId="0" borderId="7" xfId="0" applyNumberFormat="1" applyFont="1" applyFill="1" applyBorder="1" applyAlignment="1">
      <alignment horizontal="left"/>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2" xfId="0" applyFont="1" applyFill="1" applyBorder="1" applyAlignment="1">
      <alignment horizontal="center" vertical="top"/>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166" fontId="8" fillId="0" borderId="5" xfId="0" applyNumberFormat="1" applyFont="1" applyFill="1" applyBorder="1" applyAlignment="1">
      <alignment horizontal="left"/>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5" fillId="0" borderId="2" xfId="0" applyFont="1" applyFill="1" applyBorder="1" applyAlignment="1">
      <alignment horizontal="center" wrapText="1"/>
    </xf>
    <xf numFmtId="0" fontId="25" fillId="0" borderId="3" xfId="0" applyFont="1" applyFill="1" applyBorder="1" applyAlignment="1">
      <alignment horizontal="center" wrapText="1"/>
    </xf>
    <xf numFmtId="0" fontId="25" fillId="0" borderId="4" xfId="0" applyFont="1" applyFill="1" applyBorder="1" applyAlignment="1">
      <alignment horizontal="center" wrapText="1"/>
    </xf>
    <xf numFmtId="0" fontId="14" fillId="0" borderId="0" xfId="0" applyFont="1" applyFill="1" applyAlignment="1">
      <alignment horizontal="right"/>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0" xfId="0" applyFont="1" applyFill="1" applyAlignment="1">
      <alignment horizont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left"/>
    </xf>
    <xf numFmtId="0" fontId="0" fillId="0" borderId="6" xfId="0" applyFill="1" applyBorder="1" applyAlignment="1">
      <alignment horizontal="left"/>
    </xf>
    <xf numFmtId="0" fontId="0" fillId="0" borderId="7" xfId="0" applyFill="1" applyBorder="1" applyAlignment="1">
      <alignment horizontal="left"/>
    </xf>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8" fillId="0" borderId="0" xfId="0" applyFont="1" applyFill="1" applyAlignment="1">
      <alignment horizontal="right"/>
    </xf>
    <xf numFmtId="0" fontId="15" fillId="0" borderId="0" xfId="0" applyFont="1" applyFill="1" applyAlignment="1">
      <alignment horizontal="right"/>
    </xf>
    <xf numFmtId="0" fontId="27" fillId="0" borderId="2" xfId="0" applyFont="1" applyFill="1" applyBorder="1" applyAlignment="1">
      <alignment horizontal="center" vertical="top" wrapText="1"/>
    </xf>
    <xf numFmtId="0" fontId="27" fillId="0" borderId="3" xfId="0" applyFont="1" applyFill="1" applyBorder="1" applyAlignment="1">
      <alignment horizontal="center" vertical="top" wrapText="1"/>
    </xf>
    <xf numFmtId="0" fontId="27" fillId="0" borderId="4" xfId="0" applyFont="1" applyFill="1" applyBorder="1" applyAlignment="1">
      <alignment horizontal="center" vertical="top" wrapText="1"/>
    </xf>
    <xf numFmtId="0" fontId="8" fillId="0" borderId="1" xfId="0" applyFont="1" applyFill="1" applyBorder="1" applyAlignment="1">
      <alignment horizontal="left"/>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16" fontId="8" fillId="0" borderId="2" xfId="0" applyNumberFormat="1" applyFont="1" applyFill="1" applyBorder="1" applyAlignment="1">
      <alignment horizontal="center" vertical="top"/>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9" fillId="0" borderId="1" xfId="0" applyFont="1" applyFill="1" applyBorder="1" applyAlignment="1">
      <alignment horizontal="left"/>
    </xf>
    <xf numFmtId="0" fontId="9" fillId="0" borderId="5" xfId="0" applyFont="1" applyFill="1" applyBorder="1" applyAlignment="1">
      <alignment horizontal="left" shrinkToFit="1"/>
    </xf>
    <xf numFmtId="0" fontId="0" fillId="0" borderId="6" xfId="0" applyFill="1" applyBorder="1" applyAlignment="1">
      <alignment horizontal="left" shrinkToFit="1"/>
    </xf>
    <xf numFmtId="0" fontId="0" fillId="0" borderId="7" xfId="0" applyFill="1" applyBorder="1" applyAlignment="1">
      <alignment horizontal="left" shrinkToFit="1"/>
    </xf>
    <xf numFmtId="0" fontId="26" fillId="0" borderId="1"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4" fillId="0" borderId="0" xfId="1" applyAlignment="1">
      <alignment horizontal="left" vertical="center" wrapText="1"/>
    </xf>
    <xf numFmtId="0" fontId="9" fillId="0" borderId="0" xfId="0" applyFont="1" applyAlignment="1">
      <alignment horizontal="right"/>
    </xf>
    <xf numFmtId="0" fontId="9" fillId="0" borderId="0" xfId="0" applyFont="1" applyAlignment="1">
      <alignment horizontal="right" vertical="center" wrapText="1"/>
    </xf>
    <xf numFmtId="0" fontId="2" fillId="0" borderId="0" xfId="0" applyFont="1" applyAlignment="1">
      <alignment horizontal="right" vertical="center" wrapText="1"/>
    </xf>
    <xf numFmtId="0" fontId="4" fillId="0" borderId="0" xfId="1" applyAlignment="1">
      <alignment horizontal="righ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22" xfId="0" applyFont="1" applyBorder="1" applyAlignment="1">
      <alignment horizontal="right" vertical="center"/>
    </xf>
    <xf numFmtId="0" fontId="0" fillId="0" borderId="22" xfId="0" applyBorder="1" applyAlignment="1"/>
    <xf numFmtId="0" fontId="2" fillId="0" borderId="0" xfId="0" applyFont="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Fill="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4" fillId="0" borderId="0" xfId="0" applyFont="1" applyAlignment="1">
      <alignment horizontal="right"/>
    </xf>
    <xf numFmtId="14" fontId="8" fillId="0" borderId="2" xfId="0" applyNumberFormat="1" applyFont="1" applyFill="1" applyBorder="1" applyAlignment="1">
      <alignment horizontal="center" vertical="top"/>
    </xf>
    <xf numFmtId="0" fontId="25" fillId="0" borderId="2" xfId="0" applyFont="1" applyBorder="1" applyAlignment="1">
      <alignment horizontal="center" wrapText="1"/>
    </xf>
    <xf numFmtId="0" fontId="8" fillId="0" borderId="0" xfId="0" applyFont="1" applyAlignment="1">
      <alignment horizontal="center"/>
    </xf>
    <xf numFmtId="0" fontId="8" fillId="0" borderId="0" xfId="0" applyFont="1" applyAlignment="1">
      <alignment horizontal="right"/>
    </xf>
    <xf numFmtId="0" fontId="0" fillId="0" borderId="0" xfId="0" applyAlignment="1">
      <alignment horizontal="right"/>
    </xf>
    <xf numFmtId="0" fontId="8" fillId="0" borderId="1"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xf>
    <xf numFmtId="0" fontId="11" fillId="0" borderId="24" xfId="0" applyFont="1" applyBorder="1" applyAlignment="1">
      <alignment vertical="center" wrapText="1"/>
    </xf>
    <xf numFmtId="0" fontId="11" fillId="0" borderId="25" xfId="0" applyFont="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top" wrapText="1"/>
    </xf>
    <xf numFmtId="166" fontId="8" fillId="0" borderId="5" xfId="0" applyNumberFormat="1" applyFont="1" applyBorder="1" applyAlignment="1">
      <alignment horizontal="left"/>
    </xf>
    <xf numFmtId="166" fontId="8" fillId="0" borderId="6" xfId="0" applyNumberFormat="1" applyFont="1" applyBorder="1" applyAlignment="1">
      <alignment horizontal="left"/>
    </xf>
    <xf numFmtId="166" fontId="8" fillId="0" borderId="7" xfId="0" applyNumberFormat="1" applyFont="1" applyBorder="1" applyAlignment="1">
      <alignment horizontal="left"/>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5" fillId="0" borderId="0" xfId="0" applyFont="1" applyAlignment="1">
      <alignment horizontal="right"/>
    </xf>
    <xf numFmtId="0" fontId="8" fillId="0" borderId="1" xfId="0" applyFont="1" applyBorder="1" applyAlignment="1">
      <alignment horizontal="left"/>
    </xf>
    <xf numFmtId="0" fontId="8" fillId="0" borderId="1" xfId="0" applyFont="1" applyBorder="1" applyAlignment="1">
      <alignment horizontal="center" vertical="center"/>
    </xf>
    <xf numFmtId="166" fontId="8" fillId="0" borderId="5" xfId="0" applyNumberFormat="1" applyFont="1" applyBorder="1" applyAlignment="1">
      <alignment horizontal="left" vertical="center"/>
    </xf>
    <xf numFmtId="166" fontId="8" fillId="0" borderId="6" xfId="0" applyNumberFormat="1" applyFont="1" applyBorder="1" applyAlignment="1">
      <alignment horizontal="left" vertical="center"/>
    </xf>
    <xf numFmtId="166" fontId="8" fillId="0" borderId="7" xfId="0" applyNumberFormat="1" applyFont="1" applyBorder="1" applyAlignment="1">
      <alignment horizontal="left" vertical="center"/>
    </xf>
    <xf numFmtId="0" fontId="8" fillId="0" borderId="1" xfId="0" applyFont="1" applyBorder="1" applyAlignment="1">
      <alignment horizontal="center" vertical="top"/>
    </xf>
    <xf numFmtId="0" fontId="26" fillId="0" borderId="2" xfId="0" applyFont="1" applyBorder="1" applyAlignment="1">
      <alignment horizontal="center" wrapText="1"/>
    </xf>
    <xf numFmtId="0" fontId="26" fillId="0" borderId="3" xfId="0" applyFont="1" applyBorder="1" applyAlignment="1">
      <alignment horizontal="center" wrapText="1"/>
    </xf>
    <xf numFmtId="0" fontId="26" fillId="0" borderId="4" xfId="0" applyFont="1" applyBorder="1" applyAlignment="1">
      <alignment horizontal="center" wrapText="1"/>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1" fillId="0" borderId="0" xfId="0" applyFont="1" applyAlignment="1">
      <alignment horizontal="right" vertical="center" wrapText="1"/>
    </xf>
    <xf numFmtId="4" fontId="3" fillId="0" borderId="16"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0" fontId="9" fillId="0" borderId="0" xfId="0" applyFont="1" applyAlignment="1">
      <alignment horizontal="right" wrapText="1"/>
    </xf>
    <xf numFmtId="0" fontId="8" fillId="0" borderId="0" xfId="0" applyFont="1" applyAlignment="1">
      <alignment horizontal="right" wrapText="1"/>
    </xf>
    <xf numFmtId="0" fontId="0" fillId="0" borderId="0" xfId="0" applyAlignment="1">
      <alignment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7"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xf>
    <xf numFmtId="0" fontId="1" fillId="0" borderId="1"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5" fillId="0" borderId="4" xfId="0" applyFont="1" applyBorder="1" applyAlignment="1">
      <alignment horizontal="center" vertical="top" wrapText="1"/>
    </xf>
    <xf numFmtId="0" fontId="20" fillId="0" borderId="0" xfId="1" applyFont="1" applyAlignment="1">
      <alignment horizontal="left" vertical="center" wrapText="1"/>
    </xf>
    <xf numFmtId="0" fontId="2" fillId="0" borderId="0" xfId="0" applyFont="1" applyAlignment="1">
      <alignment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0" xfId="0" applyFont="1" applyAlignment="1">
      <alignment horizontal="right"/>
    </xf>
    <xf numFmtId="0" fontId="3" fillId="0" borderId="2" xfId="0" applyFont="1" applyBorder="1" applyAlignment="1">
      <alignment horizontal="center" vertical="center" wrapText="1"/>
    </xf>
    <xf numFmtId="0" fontId="0" fillId="0" borderId="14"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22" fillId="0" borderId="0" xfId="0" applyFont="1" applyAlignment="1">
      <alignment horizontal="right"/>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8"/>
  <sheetViews>
    <sheetView tabSelected="1" view="pageLayout" zoomScale="90" zoomScaleNormal="100" zoomScaleSheetLayoutView="85" zoomScalePageLayoutView="90" workbookViewId="0">
      <selection sqref="A1:Q1048576"/>
    </sheetView>
  </sheetViews>
  <sheetFormatPr defaultRowHeight="15" x14ac:dyDescent="0.25"/>
  <cols>
    <col min="1" max="1" width="6.85546875" style="76" customWidth="1"/>
    <col min="2" max="2" width="23.42578125" style="76" customWidth="1"/>
    <col min="3" max="3" width="10.5703125" style="76" customWidth="1"/>
    <col min="4" max="4" width="10.140625" style="76" customWidth="1"/>
    <col min="5" max="5" width="10.42578125" style="76" bestFit="1" customWidth="1"/>
    <col min="6" max="6" width="10" style="76" bestFit="1" customWidth="1"/>
    <col min="7" max="8" width="10" style="76" customWidth="1"/>
    <col min="9" max="10" width="10.42578125" style="76" bestFit="1" customWidth="1"/>
    <col min="11" max="11" width="16.7109375" style="76" customWidth="1"/>
    <col min="12" max="16" width="8.85546875" style="76" customWidth="1"/>
    <col min="17" max="17" width="25" style="76" customWidth="1"/>
    <col min="18" max="18" width="9.140625" style="76"/>
    <col min="19" max="19" width="11.5703125" style="137" bestFit="1" customWidth="1"/>
    <col min="20" max="21" width="11.85546875" style="137" customWidth="1"/>
    <col min="22" max="16384" width="9.140625" style="76"/>
  </cols>
  <sheetData>
    <row r="1" spans="1:19" x14ac:dyDescent="0.25">
      <c r="A1" s="74"/>
      <c r="B1" s="74"/>
      <c r="C1" s="74"/>
      <c r="D1" s="74"/>
      <c r="E1" s="74"/>
      <c r="F1" s="74"/>
      <c r="G1" s="74"/>
      <c r="H1" s="74"/>
      <c r="I1" s="74"/>
      <c r="J1" s="74"/>
      <c r="K1" s="74"/>
      <c r="L1" s="74"/>
      <c r="M1" s="74"/>
      <c r="N1" s="74"/>
      <c r="O1" s="185" t="s">
        <v>104</v>
      </c>
      <c r="P1" s="185"/>
      <c r="Q1" s="185"/>
      <c r="R1" s="74"/>
    </row>
    <row r="2" spans="1:19" ht="15.75" customHeight="1" x14ac:dyDescent="0.25">
      <c r="A2" s="74"/>
      <c r="B2" s="74"/>
      <c r="C2" s="74"/>
      <c r="D2" s="74"/>
      <c r="E2" s="74"/>
      <c r="F2" s="74"/>
      <c r="G2" s="74"/>
      <c r="H2" s="74"/>
      <c r="I2" s="74"/>
      <c r="J2" s="74"/>
      <c r="K2" s="198" t="s">
        <v>294</v>
      </c>
      <c r="L2" s="199"/>
      <c r="M2" s="199"/>
      <c r="N2" s="199"/>
      <c r="O2" s="199"/>
      <c r="P2" s="199"/>
      <c r="Q2" s="199"/>
      <c r="R2" s="74"/>
    </row>
    <row r="3" spans="1:19" x14ac:dyDescent="0.25">
      <c r="A3" s="189" t="s">
        <v>105</v>
      </c>
      <c r="B3" s="189"/>
      <c r="C3" s="189"/>
      <c r="D3" s="189"/>
      <c r="E3" s="189"/>
      <c r="F3" s="189"/>
      <c r="G3" s="189"/>
      <c r="H3" s="189"/>
      <c r="I3" s="189"/>
      <c r="J3" s="189"/>
      <c r="K3" s="189"/>
      <c r="L3" s="189"/>
      <c r="M3" s="189"/>
      <c r="N3" s="189"/>
      <c r="O3" s="189"/>
      <c r="P3" s="189"/>
      <c r="Q3" s="189"/>
      <c r="R3" s="74"/>
    </row>
    <row r="4" spans="1:19" x14ac:dyDescent="0.25">
      <c r="A4" s="74"/>
      <c r="B4" s="74"/>
      <c r="C4" s="74"/>
      <c r="D4" s="74"/>
      <c r="E4" s="74"/>
      <c r="F4" s="74"/>
      <c r="G4" s="74"/>
      <c r="H4" s="74"/>
      <c r="I4" s="74"/>
      <c r="J4" s="74"/>
      <c r="K4" s="74"/>
      <c r="L4" s="74"/>
      <c r="M4" s="74"/>
      <c r="N4" s="74"/>
      <c r="O4" s="74"/>
      <c r="P4" s="74"/>
      <c r="Q4" s="74"/>
      <c r="R4" s="74"/>
    </row>
    <row r="5" spans="1:19" ht="27.75" customHeight="1" x14ac:dyDescent="0.25">
      <c r="A5" s="190" t="s">
        <v>0</v>
      </c>
      <c r="B5" s="190" t="s">
        <v>1</v>
      </c>
      <c r="C5" s="190" t="s">
        <v>2</v>
      </c>
      <c r="D5" s="190" t="s">
        <v>164</v>
      </c>
      <c r="E5" s="191" t="s">
        <v>3</v>
      </c>
      <c r="F5" s="191"/>
      <c r="G5" s="191"/>
      <c r="H5" s="191"/>
      <c r="I5" s="191"/>
      <c r="J5" s="191"/>
      <c r="K5" s="190" t="s">
        <v>5</v>
      </c>
      <c r="L5" s="190"/>
      <c r="M5" s="190"/>
      <c r="N5" s="190"/>
      <c r="O5" s="190"/>
      <c r="P5" s="190"/>
      <c r="Q5" s="186" t="s">
        <v>165</v>
      </c>
      <c r="R5" s="74"/>
    </row>
    <row r="6" spans="1:19" ht="51" customHeight="1" x14ac:dyDescent="0.25">
      <c r="A6" s="190"/>
      <c r="B6" s="190"/>
      <c r="C6" s="190"/>
      <c r="D6" s="190"/>
      <c r="E6" s="75" t="s">
        <v>4</v>
      </c>
      <c r="F6" s="75" t="s">
        <v>210</v>
      </c>
      <c r="G6" s="75" t="s">
        <v>211</v>
      </c>
      <c r="H6" s="75" t="s">
        <v>212</v>
      </c>
      <c r="I6" s="75" t="s">
        <v>213</v>
      </c>
      <c r="J6" s="75" t="s">
        <v>214</v>
      </c>
      <c r="K6" s="138" t="s">
        <v>6</v>
      </c>
      <c r="L6" s="75" t="s">
        <v>210</v>
      </c>
      <c r="M6" s="75" t="s">
        <v>211</v>
      </c>
      <c r="N6" s="75" t="s">
        <v>212</v>
      </c>
      <c r="O6" s="75" t="s">
        <v>213</v>
      </c>
      <c r="P6" s="75" t="s">
        <v>214</v>
      </c>
      <c r="Q6" s="188"/>
      <c r="R6" s="139"/>
      <c r="S6" s="140"/>
    </row>
    <row r="7" spans="1:19" x14ac:dyDescent="0.25">
      <c r="A7" s="66">
        <v>1</v>
      </c>
      <c r="B7" s="66">
        <v>2</v>
      </c>
      <c r="C7" s="66">
        <v>3</v>
      </c>
      <c r="D7" s="66">
        <v>4</v>
      </c>
      <c r="E7" s="66">
        <v>5</v>
      </c>
      <c r="F7" s="66">
        <v>6</v>
      </c>
      <c r="G7" s="66">
        <v>7</v>
      </c>
      <c r="H7" s="66">
        <v>8</v>
      </c>
      <c r="I7" s="66">
        <v>9</v>
      </c>
      <c r="J7" s="66">
        <v>10</v>
      </c>
      <c r="K7" s="66">
        <v>11</v>
      </c>
      <c r="L7" s="66">
        <v>12</v>
      </c>
      <c r="M7" s="66">
        <v>13</v>
      </c>
      <c r="N7" s="66">
        <v>14</v>
      </c>
      <c r="O7" s="66">
        <v>15</v>
      </c>
      <c r="P7" s="66">
        <v>16</v>
      </c>
      <c r="Q7" s="66">
        <v>17</v>
      </c>
      <c r="R7" s="74"/>
    </row>
    <row r="8" spans="1:19" x14ac:dyDescent="0.25">
      <c r="A8" s="66"/>
      <c r="B8" s="203" t="s">
        <v>106</v>
      </c>
      <c r="C8" s="203"/>
      <c r="D8" s="203"/>
      <c r="E8" s="203"/>
      <c r="F8" s="203"/>
      <c r="G8" s="203"/>
      <c r="H8" s="203"/>
      <c r="I8" s="203"/>
      <c r="J8" s="203"/>
      <c r="K8" s="203"/>
      <c r="L8" s="203"/>
      <c r="M8" s="203"/>
      <c r="N8" s="203"/>
      <c r="O8" s="203"/>
      <c r="P8" s="203"/>
      <c r="Q8" s="203"/>
      <c r="R8" s="74"/>
    </row>
    <row r="9" spans="1:19" x14ac:dyDescent="0.25">
      <c r="A9" s="141" t="s">
        <v>7</v>
      </c>
      <c r="B9" s="192" t="s">
        <v>240</v>
      </c>
      <c r="C9" s="193"/>
      <c r="D9" s="193"/>
      <c r="E9" s="193"/>
      <c r="F9" s="193"/>
      <c r="G9" s="193"/>
      <c r="H9" s="193"/>
      <c r="I9" s="193"/>
      <c r="J9" s="193"/>
      <c r="K9" s="193"/>
      <c r="L9" s="193"/>
      <c r="M9" s="193"/>
      <c r="N9" s="193"/>
      <c r="O9" s="193"/>
      <c r="P9" s="193"/>
      <c r="Q9" s="194"/>
      <c r="R9" s="74"/>
    </row>
    <row r="10" spans="1:19" ht="67.5" x14ac:dyDescent="0.25">
      <c r="A10" s="169" t="s">
        <v>8</v>
      </c>
      <c r="B10" s="186" t="s">
        <v>274</v>
      </c>
      <c r="C10" s="186" t="s">
        <v>220</v>
      </c>
      <c r="D10" s="142" t="s">
        <v>9</v>
      </c>
      <c r="E10" s="111">
        <f>SUM(E11:E15)</f>
        <v>801173.18651892547</v>
      </c>
      <c r="F10" s="111">
        <f t="shared" ref="F10:J10" si="0">SUM(F11:F15)</f>
        <v>150704.86523</v>
      </c>
      <c r="G10" s="111">
        <f t="shared" si="0"/>
        <v>153744.96523</v>
      </c>
      <c r="H10" s="111">
        <f t="shared" si="0"/>
        <v>162307.96244840001</v>
      </c>
      <c r="I10" s="111">
        <f t="shared" si="0"/>
        <v>165599.89294633601</v>
      </c>
      <c r="J10" s="111">
        <f t="shared" si="0"/>
        <v>168815.50066418946</v>
      </c>
      <c r="K10" s="153" t="s">
        <v>110</v>
      </c>
      <c r="L10" s="149">
        <v>7</v>
      </c>
      <c r="M10" s="149">
        <v>7</v>
      </c>
      <c r="N10" s="149">
        <v>7</v>
      </c>
      <c r="O10" s="149">
        <v>7</v>
      </c>
      <c r="P10" s="149">
        <v>7</v>
      </c>
      <c r="Q10" s="186" t="s">
        <v>59</v>
      </c>
      <c r="R10" s="74"/>
    </row>
    <row r="11" spans="1:19" ht="24" customHeight="1" x14ac:dyDescent="0.25">
      <c r="A11" s="170"/>
      <c r="B11" s="187"/>
      <c r="C11" s="187"/>
      <c r="D11" s="175" t="s">
        <v>10</v>
      </c>
      <c r="E11" s="164"/>
      <c r="F11" s="164"/>
      <c r="G11" s="164"/>
      <c r="H11" s="164"/>
      <c r="I11" s="164"/>
      <c r="J11" s="165"/>
      <c r="K11" s="195" t="s">
        <v>112</v>
      </c>
      <c r="L11" s="191">
        <v>650</v>
      </c>
      <c r="M11" s="191">
        <v>660</v>
      </c>
      <c r="N11" s="191">
        <v>670</v>
      </c>
      <c r="O11" s="191">
        <v>670</v>
      </c>
      <c r="P11" s="191">
        <v>670</v>
      </c>
      <c r="Q11" s="187"/>
      <c r="R11" s="74"/>
    </row>
    <row r="12" spans="1:19" x14ac:dyDescent="0.25">
      <c r="A12" s="170"/>
      <c r="B12" s="187"/>
      <c r="C12" s="187"/>
      <c r="D12" s="142" t="s">
        <v>11</v>
      </c>
      <c r="E12" s="111">
        <f>SUM(F12:J12)</f>
        <v>384439.18651892547</v>
      </c>
      <c r="F12" s="111">
        <f>17436.59+21653.841+1175.31112+6137.43204+25169.29107</f>
        <v>71572.465230000002</v>
      </c>
      <c r="G12" s="111">
        <f>17436.59+21653.841+1175.31112+6137.43204+25169.29107</f>
        <v>71572.465230000002</v>
      </c>
      <c r="H12" s="111">
        <f>F12*1.08</f>
        <v>77298.262448400012</v>
      </c>
      <c r="I12" s="111">
        <f>H12*1.04</f>
        <v>80390.192946336014</v>
      </c>
      <c r="J12" s="111">
        <f>I12*1.04</f>
        <v>83605.800664189461</v>
      </c>
      <c r="K12" s="196"/>
      <c r="L12" s="197"/>
      <c r="M12" s="197"/>
      <c r="N12" s="197"/>
      <c r="O12" s="197"/>
      <c r="P12" s="197"/>
      <c r="Q12" s="187"/>
      <c r="R12" s="74"/>
    </row>
    <row r="13" spans="1:19" x14ac:dyDescent="0.25">
      <c r="A13" s="170"/>
      <c r="B13" s="187"/>
      <c r="C13" s="187"/>
      <c r="D13" s="142" t="s">
        <v>12</v>
      </c>
      <c r="E13" s="111">
        <f t="shared" ref="E13:E15" si="1">SUM(F13:J13)</f>
        <v>385734</v>
      </c>
      <c r="F13" s="111">
        <v>73432.399999999994</v>
      </c>
      <c r="G13" s="111">
        <v>76172.5</v>
      </c>
      <c r="H13" s="111">
        <v>78709.7</v>
      </c>
      <c r="I13" s="111">
        <f>H13</f>
        <v>78709.7</v>
      </c>
      <c r="J13" s="111">
        <f>I13</f>
        <v>78709.7</v>
      </c>
      <c r="K13" s="196"/>
      <c r="L13" s="197"/>
      <c r="M13" s="197"/>
      <c r="N13" s="197"/>
      <c r="O13" s="197"/>
      <c r="P13" s="197"/>
      <c r="Q13" s="187"/>
      <c r="R13" s="74"/>
    </row>
    <row r="14" spans="1:19" x14ac:dyDescent="0.25">
      <c r="A14" s="170"/>
      <c r="B14" s="187"/>
      <c r="C14" s="187"/>
      <c r="D14" s="142" t="s">
        <v>13</v>
      </c>
      <c r="E14" s="111">
        <f t="shared" si="1"/>
        <v>0</v>
      </c>
      <c r="F14" s="111"/>
      <c r="G14" s="111"/>
      <c r="H14" s="111"/>
      <c r="I14" s="111"/>
      <c r="J14" s="111"/>
      <c r="K14" s="196"/>
      <c r="L14" s="197"/>
      <c r="M14" s="197"/>
      <c r="N14" s="197"/>
      <c r="O14" s="197"/>
      <c r="P14" s="197"/>
      <c r="Q14" s="187"/>
      <c r="R14" s="74"/>
    </row>
    <row r="15" spans="1:19" x14ac:dyDescent="0.25">
      <c r="A15" s="171"/>
      <c r="B15" s="188"/>
      <c r="C15" s="188"/>
      <c r="D15" s="142" t="s">
        <v>14</v>
      </c>
      <c r="E15" s="111">
        <f t="shared" si="1"/>
        <v>31000</v>
      </c>
      <c r="F15" s="111">
        <v>5700</v>
      </c>
      <c r="G15" s="111">
        <v>6000</v>
      </c>
      <c r="H15" s="111">
        <v>6300</v>
      </c>
      <c r="I15" s="111">
        <v>6500</v>
      </c>
      <c r="J15" s="111">
        <v>6500</v>
      </c>
      <c r="K15" s="196"/>
      <c r="L15" s="197"/>
      <c r="M15" s="197"/>
      <c r="N15" s="197"/>
      <c r="O15" s="197"/>
      <c r="P15" s="197"/>
      <c r="Q15" s="188"/>
      <c r="R15" s="74"/>
    </row>
    <row r="16" spans="1:19" ht="24" customHeight="1" x14ac:dyDescent="0.25">
      <c r="A16" s="169" t="s">
        <v>15</v>
      </c>
      <c r="B16" s="186" t="s">
        <v>60</v>
      </c>
      <c r="C16" s="186" t="s">
        <v>220</v>
      </c>
      <c r="D16" s="142" t="s">
        <v>9</v>
      </c>
      <c r="E16" s="111">
        <f>SUM(E17:E21)</f>
        <v>797662.36674916872</v>
      </c>
      <c r="F16" s="111">
        <f t="shared" ref="F16:J16" si="2">SUM(F17:F21)</f>
        <v>154554.95087999999</v>
      </c>
      <c r="G16" s="111">
        <f t="shared" si="2"/>
        <v>156803.15127999999</v>
      </c>
      <c r="H16" s="111">
        <f t="shared" si="2"/>
        <v>160668.2149504</v>
      </c>
      <c r="I16" s="111">
        <f t="shared" si="2"/>
        <v>162082.56354841602</v>
      </c>
      <c r="J16" s="111">
        <f t="shared" si="2"/>
        <v>163553.48609035264</v>
      </c>
      <c r="K16" s="190" t="s">
        <v>111</v>
      </c>
      <c r="L16" s="191">
        <v>3</v>
      </c>
      <c r="M16" s="191">
        <v>3</v>
      </c>
      <c r="N16" s="191">
        <v>3</v>
      </c>
      <c r="O16" s="191">
        <v>3</v>
      </c>
      <c r="P16" s="191">
        <v>3</v>
      </c>
      <c r="Q16" s="200" t="s">
        <v>216</v>
      </c>
      <c r="R16" s="74"/>
    </row>
    <row r="17" spans="1:18" ht="24" customHeight="1" x14ac:dyDescent="0.25">
      <c r="A17" s="170"/>
      <c r="B17" s="187"/>
      <c r="C17" s="187"/>
      <c r="D17" s="175" t="s">
        <v>10</v>
      </c>
      <c r="E17" s="164"/>
      <c r="F17" s="164"/>
      <c r="G17" s="164"/>
      <c r="H17" s="164"/>
      <c r="I17" s="164"/>
      <c r="J17" s="165"/>
      <c r="K17" s="190"/>
      <c r="L17" s="191"/>
      <c r="M17" s="191"/>
      <c r="N17" s="191"/>
      <c r="O17" s="191"/>
      <c r="P17" s="191"/>
      <c r="Q17" s="201"/>
      <c r="R17" s="74"/>
    </row>
    <row r="18" spans="1:18" ht="24" customHeight="1" x14ac:dyDescent="0.25">
      <c r="A18" s="170"/>
      <c r="B18" s="187"/>
      <c r="C18" s="187"/>
      <c r="D18" s="142" t="s">
        <v>11</v>
      </c>
      <c r="E18" s="111">
        <f>SUM(F18:J18)</f>
        <v>174608.96674916867</v>
      </c>
      <c r="F18" s="111">
        <f>7982.8+18852.51+1266.40208+1047.7713+3590.0675</f>
        <v>32739.550879999999</v>
      </c>
      <c r="G18" s="111">
        <f>5982.8+19606.6104+1266.40208+1047.7713+3590.0675</f>
        <v>31493.651280000002</v>
      </c>
      <c r="H18" s="111">
        <f>F18*1.08</f>
        <v>35358.714950400004</v>
      </c>
      <c r="I18" s="111">
        <f>H18*1.04</f>
        <v>36773.063548416008</v>
      </c>
      <c r="J18" s="111">
        <f>I18*1.04</f>
        <v>38243.98609035265</v>
      </c>
      <c r="K18" s="190"/>
      <c r="L18" s="191"/>
      <c r="M18" s="191"/>
      <c r="N18" s="191"/>
      <c r="O18" s="191"/>
      <c r="P18" s="191"/>
      <c r="Q18" s="201"/>
      <c r="R18" s="74"/>
    </row>
    <row r="19" spans="1:18" ht="25.5" customHeight="1" x14ac:dyDescent="0.25">
      <c r="A19" s="170"/>
      <c r="B19" s="187"/>
      <c r="C19" s="187"/>
      <c r="D19" s="142" t="s">
        <v>12</v>
      </c>
      <c r="E19" s="111">
        <f t="shared" ref="E19:E21" si="3">SUM(F19:J19)</f>
        <v>622553.4</v>
      </c>
      <c r="F19" s="111">
        <v>121715.4</v>
      </c>
      <c r="G19" s="111">
        <v>125209.5</v>
      </c>
      <c r="H19" s="111">
        <f>G19</f>
        <v>125209.5</v>
      </c>
      <c r="I19" s="111">
        <f>H19</f>
        <v>125209.5</v>
      </c>
      <c r="J19" s="111">
        <f>I19</f>
        <v>125209.5</v>
      </c>
      <c r="K19" s="190" t="s">
        <v>114</v>
      </c>
      <c r="L19" s="190">
        <v>1050</v>
      </c>
      <c r="M19" s="190">
        <v>1055</v>
      </c>
      <c r="N19" s="190">
        <v>1060</v>
      </c>
      <c r="O19" s="190">
        <v>1065</v>
      </c>
      <c r="P19" s="190">
        <v>1065</v>
      </c>
      <c r="Q19" s="201"/>
      <c r="R19" s="74"/>
    </row>
    <row r="20" spans="1:18" ht="25.5" customHeight="1" x14ac:dyDescent="0.25">
      <c r="A20" s="170"/>
      <c r="B20" s="187"/>
      <c r="C20" s="187"/>
      <c r="D20" s="142" t="s">
        <v>13</v>
      </c>
      <c r="E20" s="111">
        <f t="shared" si="3"/>
        <v>0</v>
      </c>
      <c r="F20" s="111"/>
      <c r="G20" s="111"/>
      <c r="H20" s="111"/>
      <c r="I20" s="111"/>
      <c r="J20" s="111"/>
      <c r="K20" s="190"/>
      <c r="L20" s="190"/>
      <c r="M20" s="190"/>
      <c r="N20" s="190"/>
      <c r="O20" s="190"/>
      <c r="P20" s="190"/>
      <c r="Q20" s="201"/>
      <c r="R20" s="74"/>
    </row>
    <row r="21" spans="1:18" ht="25.5" customHeight="1" x14ac:dyDescent="0.25">
      <c r="A21" s="171"/>
      <c r="B21" s="188"/>
      <c r="C21" s="188"/>
      <c r="D21" s="142" t="s">
        <v>14</v>
      </c>
      <c r="E21" s="111">
        <f t="shared" si="3"/>
        <v>500</v>
      </c>
      <c r="F21" s="111">
        <v>100</v>
      </c>
      <c r="G21" s="111">
        <v>100</v>
      </c>
      <c r="H21" s="111">
        <v>100</v>
      </c>
      <c r="I21" s="111">
        <v>100</v>
      </c>
      <c r="J21" s="111">
        <v>100</v>
      </c>
      <c r="K21" s="190"/>
      <c r="L21" s="190"/>
      <c r="M21" s="190"/>
      <c r="N21" s="190"/>
      <c r="O21" s="190"/>
      <c r="P21" s="190"/>
      <c r="Q21" s="202"/>
      <c r="R21" s="74"/>
    </row>
    <row r="22" spans="1:18" ht="15" customHeight="1" x14ac:dyDescent="0.25">
      <c r="A22" s="169" t="s">
        <v>277</v>
      </c>
      <c r="B22" s="186" t="s">
        <v>61</v>
      </c>
      <c r="C22" s="186" t="s">
        <v>220</v>
      </c>
      <c r="D22" s="142" t="s">
        <v>9</v>
      </c>
      <c r="E22" s="111">
        <f>SUM(E23:E27)</f>
        <v>21033.903350000001</v>
      </c>
      <c r="F22" s="111">
        <f t="shared" ref="F22:J22" si="4">SUM(F23:F27)</f>
        <v>3560.38067</v>
      </c>
      <c r="G22" s="111">
        <f t="shared" si="4"/>
        <v>4368.3806700000005</v>
      </c>
      <c r="H22" s="111">
        <f t="shared" si="4"/>
        <v>4368.3806700000005</v>
      </c>
      <c r="I22" s="111">
        <f t="shared" si="4"/>
        <v>4368.3806700000005</v>
      </c>
      <c r="J22" s="111">
        <f t="shared" si="4"/>
        <v>4368.3806700000005</v>
      </c>
      <c r="K22" s="207" t="s">
        <v>113</v>
      </c>
      <c r="L22" s="179">
        <v>0.04</v>
      </c>
      <c r="M22" s="179">
        <v>0.04</v>
      </c>
      <c r="N22" s="179">
        <v>0.04</v>
      </c>
      <c r="O22" s="179">
        <v>0.05</v>
      </c>
      <c r="P22" s="179">
        <v>0.05</v>
      </c>
      <c r="Q22" s="186" t="s">
        <v>217</v>
      </c>
      <c r="R22" s="74"/>
    </row>
    <row r="23" spans="1:18" x14ac:dyDescent="0.25">
      <c r="A23" s="170"/>
      <c r="B23" s="187"/>
      <c r="C23" s="187"/>
      <c r="D23" s="175" t="s">
        <v>10</v>
      </c>
      <c r="E23" s="164"/>
      <c r="F23" s="164"/>
      <c r="G23" s="164"/>
      <c r="H23" s="164"/>
      <c r="I23" s="164"/>
      <c r="J23" s="165"/>
      <c r="K23" s="214"/>
      <c r="L23" s="180"/>
      <c r="M23" s="180"/>
      <c r="N23" s="180"/>
      <c r="O23" s="180"/>
      <c r="P23" s="180"/>
      <c r="Q23" s="187"/>
      <c r="R23" s="74"/>
    </row>
    <row r="24" spans="1:18" x14ac:dyDescent="0.25">
      <c r="A24" s="170"/>
      <c r="B24" s="187"/>
      <c r="C24" s="187"/>
      <c r="D24" s="142" t="s">
        <v>11</v>
      </c>
      <c r="E24" s="111">
        <f>SUM(F24:J24)</f>
        <v>1044.0999999999999</v>
      </c>
      <c r="F24" s="111">
        <v>170.42</v>
      </c>
      <c r="G24" s="111">
        <v>218.42</v>
      </c>
      <c r="H24" s="111">
        <v>218.42</v>
      </c>
      <c r="I24" s="111">
        <v>218.42</v>
      </c>
      <c r="J24" s="111">
        <v>218.42</v>
      </c>
      <c r="K24" s="214"/>
      <c r="L24" s="180"/>
      <c r="M24" s="180"/>
      <c r="N24" s="180"/>
      <c r="O24" s="180"/>
      <c r="P24" s="180"/>
      <c r="Q24" s="187"/>
      <c r="R24" s="74"/>
    </row>
    <row r="25" spans="1:18" x14ac:dyDescent="0.25">
      <c r="A25" s="170"/>
      <c r="B25" s="187"/>
      <c r="C25" s="187"/>
      <c r="D25" s="142" t="s">
        <v>12</v>
      </c>
      <c r="E25" s="111">
        <f t="shared" ref="E25:E27" si="5">SUM(F25:J25)</f>
        <v>19989.803350000002</v>
      </c>
      <c r="F25" s="111">
        <v>3389.9606699999999</v>
      </c>
      <c r="G25" s="111">
        <v>4149.9606700000004</v>
      </c>
      <c r="H25" s="111">
        <v>4149.9606700000004</v>
      </c>
      <c r="I25" s="111">
        <v>4149.9606700000004</v>
      </c>
      <c r="J25" s="111">
        <v>4149.9606700000004</v>
      </c>
      <c r="K25" s="214"/>
      <c r="L25" s="180"/>
      <c r="M25" s="180"/>
      <c r="N25" s="180"/>
      <c r="O25" s="180"/>
      <c r="P25" s="180"/>
      <c r="Q25" s="187"/>
      <c r="R25" s="74"/>
    </row>
    <row r="26" spans="1:18" x14ac:dyDescent="0.25">
      <c r="A26" s="170"/>
      <c r="B26" s="187"/>
      <c r="C26" s="187"/>
      <c r="D26" s="142" t="s">
        <v>13</v>
      </c>
      <c r="E26" s="111">
        <f t="shared" si="5"/>
        <v>0</v>
      </c>
      <c r="F26" s="111"/>
      <c r="G26" s="111"/>
      <c r="H26" s="111"/>
      <c r="I26" s="111"/>
      <c r="J26" s="111"/>
      <c r="K26" s="214"/>
      <c r="L26" s="180"/>
      <c r="M26" s="180"/>
      <c r="N26" s="180"/>
      <c r="O26" s="180"/>
      <c r="P26" s="180"/>
      <c r="Q26" s="187"/>
      <c r="R26" s="74"/>
    </row>
    <row r="27" spans="1:18" x14ac:dyDescent="0.25">
      <c r="A27" s="171"/>
      <c r="B27" s="188"/>
      <c r="C27" s="188"/>
      <c r="D27" s="142" t="s">
        <v>14</v>
      </c>
      <c r="E27" s="111">
        <f t="shared" si="5"/>
        <v>0</v>
      </c>
      <c r="F27" s="111"/>
      <c r="G27" s="111"/>
      <c r="H27" s="111"/>
      <c r="I27" s="111"/>
      <c r="J27" s="111"/>
      <c r="K27" s="215"/>
      <c r="L27" s="181"/>
      <c r="M27" s="181"/>
      <c r="N27" s="181"/>
      <c r="O27" s="181"/>
      <c r="P27" s="181"/>
      <c r="Q27" s="188"/>
      <c r="R27" s="74"/>
    </row>
    <row r="28" spans="1:18" ht="44.25" customHeight="1" x14ac:dyDescent="0.25">
      <c r="A28" s="169" t="s">
        <v>278</v>
      </c>
      <c r="B28" s="186" t="s">
        <v>275</v>
      </c>
      <c r="C28" s="186" t="s">
        <v>220</v>
      </c>
      <c r="D28" s="142" t="s">
        <v>9</v>
      </c>
      <c r="E28" s="111">
        <f>SUM(E29:E33)</f>
        <v>253311.43277000001</v>
      </c>
      <c r="F28" s="111">
        <f t="shared" ref="F28:J28" si="6">SUM(F29:F33)</f>
        <v>48963.052089999997</v>
      </c>
      <c r="G28" s="111">
        <f t="shared" si="6"/>
        <v>47521.180680000005</v>
      </c>
      <c r="H28" s="111">
        <f t="shared" si="6"/>
        <v>50916.800000000003</v>
      </c>
      <c r="I28" s="111">
        <f t="shared" si="6"/>
        <v>52955.200000000004</v>
      </c>
      <c r="J28" s="111">
        <f t="shared" si="6"/>
        <v>52955.200000000004</v>
      </c>
      <c r="K28" s="190" t="s">
        <v>226</v>
      </c>
      <c r="L28" s="191">
        <v>2</v>
      </c>
      <c r="M28" s="191">
        <v>2</v>
      </c>
      <c r="N28" s="191">
        <v>2</v>
      </c>
      <c r="O28" s="191">
        <v>2</v>
      </c>
      <c r="P28" s="191">
        <v>2</v>
      </c>
      <c r="Q28" s="186" t="s">
        <v>203</v>
      </c>
      <c r="R28" s="74"/>
    </row>
    <row r="29" spans="1:18" ht="44.25" customHeight="1" x14ac:dyDescent="0.25">
      <c r="A29" s="170"/>
      <c r="B29" s="187"/>
      <c r="C29" s="187"/>
      <c r="D29" s="175" t="s">
        <v>10</v>
      </c>
      <c r="E29" s="164"/>
      <c r="F29" s="164"/>
      <c r="G29" s="164"/>
      <c r="H29" s="164"/>
      <c r="I29" s="164"/>
      <c r="J29" s="165"/>
      <c r="K29" s="190"/>
      <c r="L29" s="191"/>
      <c r="M29" s="191"/>
      <c r="N29" s="191"/>
      <c r="O29" s="191"/>
      <c r="P29" s="191"/>
      <c r="Q29" s="187"/>
      <c r="R29" s="74"/>
    </row>
    <row r="30" spans="1:18" ht="44.25" customHeight="1" x14ac:dyDescent="0.25">
      <c r="A30" s="170"/>
      <c r="B30" s="187"/>
      <c r="C30" s="187"/>
      <c r="D30" s="142" t="s">
        <v>11</v>
      </c>
      <c r="E30" s="111">
        <f>SUM(F30:J30)</f>
        <v>138377.93276999998</v>
      </c>
      <c r="F30" s="111">
        <f>3040.4+7244.319+672+545.3+8890.60422+733.6992+4668.42967</f>
        <v>25794.752090000002</v>
      </c>
      <c r="G30" s="111">
        <f>1308.75583+7534.09176+665.4+539.9+9022.50422+733.6992+4775.52967</f>
        <v>24579.880680000002</v>
      </c>
      <c r="H30" s="111">
        <f>48920*1.04-H31</f>
        <v>27975.5</v>
      </c>
      <c r="I30" s="111">
        <f>50880*1.04-I31</f>
        <v>30013.9</v>
      </c>
      <c r="J30" s="111">
        <f>50880*1.04-J31</f>
        <v>30013.9</v>
      </c>
      <c r="K30" s="220" t="s">
        <v>227</v>
      </c>
      <c r="L30" s="190">
        <v>1600</v>
      </c>
      <c r="M30" s="190">
        <v>1650</v>
      </c>
      <c r="N30" s="190">
        <v>1700</v>
      </c>
      <c r="O30" s="190">
        <v>1700</v>
      </c>
      <c r="P30" s="190">
        <v>1700</v>
      </c>
      <c r="Q30" s="187"/>
      <c r="R30" s="74"/>
    </row>
    <row r="31" spans="1:18" ht="44.25" customHeight="1" x14ac:dyDescent="0.25">
      <c r="A31" s="170"/>
      <c r="B31" s="187"/>
      <c r="C31" s="187"/>
      <c r="D31" s="142" t="s">
        <v>12</v>
      </c>
      <c r="E31" s="111">
        <f t="shared" ref="E31:E33" si="7">SUM(F31:J31)</f>
        <v>114733.50000000001</v>
      </c>
      <c r="F31" s="111">
        <f>12767.9+10360.4</f>
        <v>23128.3</v>
      </c>
      <c r="G31" s="111">
        <f>12642.6+10258.7</f>
        <v>22901.300000000003</v>
      </c>
      <c r="H31" s="111">
        <f>G31</f>
        <v>22901.300000000003</v>
      </c>
      <c r="I31" s="111">
        <f>H31</f>
        <v>22901.300000000003</v>
      </c>
      <c r="J31" s="111">
        <f>I31</f>
        <v>22901.300000000003</v>
      </c>
      <c r="K31" s="220"/>
      <c r="L31" s="190"/>
      <c r="M31" s="190"/>
      <c r="N31" s="190"/>
      <c r="O31" s="190"/>
      <c r="P31" s="190"/>
      <c r="Q31" s="187"/>
      <c r="R31" s="74"/>
    </row>
    <row r="32" spans="1:18" ht="44.25" customHeight="1" x14ac:dyDescent="0.25">
      <c r="A32" s="170"/>
      <c r="B32" s="187"/>
      <c r="C32" s="187"/>
      <c r="D32" s="142" t="s">
        <v>13</v>
      </c>
      <c r="E32" s="111">
        <f t="shared" si="7"/>
        <v>0</v>
      </c>
      <c r="F32" s="111"/>
      <c r="G32" s="111"/>
      <c r="H32" s="111"/>
      <c r="I32" s="111"/>
      <c r="J32" s="111"/>
      <c r="K32" s="220"/>
      <c r="L32" s="190"/>
      <c r="M32" s="190"/>
      <c r="N32" s="190"/>
      <c r="O32" s="190"/>
      <c r="P32" s="190"/>
      <c r="Q32" s="187"/>
      <c r="R32" s="74"/>
    </row>
    <row r="33" spans="1:21" ht="32.25" customHeight="1" x14ac:dyDescent="0.25">
      <c r="A33" s="171"/>
      <c r="B33" s="188"/>
      <c r="C33" s="188"/>
      <c r="D33" s="142" t="s">
        <v>14</v>
      </c>
      <c r="E33" s="111">
        <f t="shared" si="7"/>
        <v>200</v>
      </c>
      <c r="F33" s="111">
        <v>40</v>
      </c>
      <c r="G33" s="111">
        <v>40</v>
      </c>
      <c r="H33" s="111">
        <v>40</v>
      </c>
      <c r="I33" s="111">
        <v>40</v>
      </c>
      <c r="J33" s="111">
        <v>40</v>
      </c>
      <c r="K33" s="220"/>
      <c r="L33" s="190"/>
      <c r="M33" s="190"/>
      <c r="N33" s="190"/>
      <c r="O33" s="190"/>
      <c r="P33" s="190"/>
      <c r="Q33" s="188"/>
      <c r="R33" s="74"/>
    </row>
    <row r="34" spans="1:21" ht="14.25" customHeight="1" x14ac:dyDescent="0.25">
      <c r="A34" s="166"/>
      <c r="B34" s="169" t="s">
        <v>16</v>
      </c>
      <c r="C34" s="166"/>
      <c r="D34" s="142" t="s">
        <v>9</v>
      </c>
      <c r="E34" s="111">
        <f>SUM(E35:E39)</f>
        <v>1873180.8893880942</v>
      </c>
      <c r="F34" s="111">
        <f>F36+F37+F38+F39</f>
        <v>357783.24887000001</v>
      </c>
      <c r="G34" s="111">
        <f t="shared" ref="G34:H34" si="8">G36+G37+G38+G39</f>
        <v>362437.67786</v>
      </c>
      <c r="H34" s="111">
        <f t="shared" si="8"/>
        <v>378261.35806880007</v>
      </c>
      <c r="I34" s="111">
        <f>I36+I37+I38+I39</f>
        <v>385006.03716475202</v>
      </c>
      <c r="J34" s="111">
        <f>J36+J37+J38+J39</f>
        <v>389692.56742454215</v>
      </c>
      <c r="K34" s="172"/>
      <c r="L34" s="166"/>
      <c r="M34" s="166"/>
      <c r="N34" s="166"/>
      <c r="O34" s="166"/>
      <c r="P34" s="166"/>
      <c r="Q34" s="172"/>
      <c r="R34" s="74"/>
      <c r="S34" s="76"/>
      <c r="T34" s="76"/>
      <c r="U34" s="76"/>
    </row>
    <row r="35" spans="1:21" x14ac:dyDescent="0.25">
      <c r="A35" s="167"/>
      <c r="B35" s="170"/>
      <c r="C35" s="167"/>
      <c r="D35" s="175" t="s">
        <v>10</v>
      </c>
      <c r="E35" s="164"/>
      <c r="F35" s="164"/>
      <c r="G35" s="164"/>
      <c r="H35" s="164"/>
      <c r="I35" s="164"/>
      <c r="J35" s="165"/>
      <c r="K35" s="173"/>
      <c r="L35" s="167"/>
      <c r="M35" s="167"/>
      <c r="N35" s="167"/>
      <c r="O35" s="167"/>
      <c r="P35" s="167"/>
      <c r="Q35" s="173"/>
      <c r="R35" s="74"/>
      <c r="S35" s="76"/>
      <c r="T35" s="76"/>
      <c r="U35" s="76"/>
    </row>
    <row r="36" spans="1:21" x14ac:dyDescent="0.25">
      <c r="A36" s="167"/>
      <c r="B36" s="170"/>
      <c r="C36" s="167"/>
      <c r="D36" s="142" t="s">
        <v>11</v>
      </c>
      <c r="E36" s="111">
        <f>SUM(F36:J36)</f>
        <v>698470.18603809422</v>
      </c>
      <c r="F36" s="111">
        <f>F30+F18+F12+F24</f>
        <v>130277.1882</v>
      </c>
      <c r="G36" s="111">
        <f t="shared" ref="G36:J36" si="9">G30+G18+G12+G24</f>
        <v>127864.41719000001</v>
      </c>
      <c r="H36" s="111">
        <f t="shared" si="9"/>
        <v>140850.89739880004</v>
      </c>
      <c r="I36" s="111">
        <f t="shared" si="9"/>
        <v>147395.57649475205</v>
      </c>
      <c r="J36" s="111">
        <f t="shared" si="9"/>
        <v>152082.10675454212</v>
      </c>
      <c r="K36" s="173"/>
      <c r="L36" s="167"/>
      <c r="M36" s="167"/>
      <c r="N36" s="167"/>
      <c r="O36" s="167"/>
      <c r="P36" s="167"/>
      <c r="Q36" s="173"/>
      <c r="R36" s="74"/>
      <c r="S36" s="76"/>
      <c r="T36" s="76"/>
      <c r="U36" s="76"/>
    </row>
    <row r="37" spans="1:21" x14ac:dyDescent="0.25">
      <c r="A37" s="167"/>
      <c r="B37" s="170"/>
      <c r="C37" s="167"/>
      <c r="D37" s="142" t="s">
        <v>12</v>
      </c>
      <c r="E37" s="111">
        <f t="shared" ref="E37:E39" si="10">SUM(F37:J37)</f>
        <v>1143010.7033499999</v>
      </c>
      <c r="F37" s="111">
        <f t="shared" ref="F37:J39" si="11">F31+F19+F13+F25</f>
        <v>221666.06066999998</v>
      </c>
      <c r="G37" s="111">
        <f t="shared" si="11"/>
        <v>228433.26066999999</v>
      </c>
      <c r="H37" s="111">
        <f t="shared" si="11"/>
        <v>230970.46067</v>
      </c>
      <c r="I37" s="111">
        <f t="shared" si="11"/>
        <v>230970.46067</v>
      </c>
      <c r="J37" s="111">
        <f t="shared" si="11"/>
        <v>230970.46067</v>
      </c>
      <c r="K37" s="173"/>
      <c r="L37" s="167"/>
      <c r="M37" s="167"/>
      <c r="N37" s="167"/>
      <c r="O37" s="167"/>
      <c r="P37" s="167"/>
      <c r="Q37" s="173"/>
      <c r="R37" s="74"/>
      <c r="S37" s="76"/>
      <c r="T37" s="76"/>
      <c r="U37" s="76"/>
    </row>
    <row r="38" spans="1:21" x14ac:dyDescent="0.25">
      <c r="A38" s="167"/>
      <c r="B38" s="170"/>
      <c r="C38" s="167"/>
      <c r="D38" s="142" t="s">
        <v>13</v>
      </c>
      <c r="E38" s="111">
        <f t="shared" si="10"/>
        <v>0</v>
      </c>
      <c r="F38" s="111">
        <f t="shared" si="11"/>
        <v>0</v>
      </c>
      <c r="G38" s="111">
        <f t="shared" si="11"/>
        <v>0</v>
      </c>
      <c r="H38" s="111">
        <f t="shared" si="11"/>
        <v>0</v>
      </c>
      <c r="I38" s="111">
        <f t="shared" si="11"/>
        <v>0</v>
      </c>
      <c r="J38" s="111">
        <f t="shared" si="11"/>
        <v>0</v>
      </c>
      <c r="K38" s="173"/>
      <c r="L38" s="167"/>
      <c r="M38" s="167"/>
      <c r="N38" s="167"/>
      <c r="O38" s="167"/>
      <c r="P38" s="167"/>
      <c r="Q38" s="173"/>
      <c r="R38" s="74"/>
      <c r="S38" s="76"/>
      <c r="T38" s="76"/>
      <c r="U38" s="76"/>
    </row>
    <row r="39" spans="1:21" x14ac:dyDescent="0.25">
      <c r="A39" s="168"/>
      <c r="B39" s="171"/>
      <c r="C39" s="168"/>
      <c r="D39" s="142" t="s">
        <v>14</v>
      </c>
      <c r="E39" s="111">
        <f t="shared" si="10"/>
        <v>31700</v>
      </c>
      <c r="F39" s="111">
        <f t="shared" si="11"/>
        <v>5840</v>
      </c>
      <c r="G39" s="111">
        <f t="shared" si="11"/>
        <v>6140</v>
      </c>
      <c r="H39" s="111">
        <f t="shared" si="11"/>
        <v>6440</v>
      </c>
      <c r="I39" s="111">
        <f t="shared" si="11"/>
        <v>6640</v>
      </c>
      <c r="J39" s="111">
        <f t="shared" si="11"/>
        <v>6640</v>
      </c>
      <c r="K39" s="174"/>
      <c r="L39" s="168"/>
      <c r="M39" s="168"/>
      <c r="N39" s="168"/>
      <c r="O39" s="168"/>
      <c r="P39" s="168"/>
      <c r="Q39" s="174"/>
      <c r="R39" s="74"/>
      <c r="S39" s="76"/>
      <c r="T39" s="76"/>
      <c r="U39" s="76"/>
    </row>
    <row r="40" spans="1:21" x14ac:dyDescent="0.25">
      <c r="A40" s="154" t="s">
        <v>20</v>
      </c>
      <c r="B40" s="217" t="s">
        <v>241</v>
      </c>
      <c r="C40" s="218"/>
      <c r="D40" s="218"/>
      <c r="E40" s="218"/>
      <c r="F40" s="218"/>
      <c r="G40" s="218"/>
      <c r="H40" s="218"/>
      <c r="I40" s="218"/>
      <c r="J40" s="218"/>
      <c r="K40" s="218"/>
      <c r="L40" s="218"/>
      <c r="M40" s="218"/>
      <c r="N40" s="218"/>
      <c r="O40" s="218"/>
      <c r="P40" s="218"/>
      <c r="Q40" s="219"/>
      <c r="R40" s="74"/>
    </row>
    <row r="41" spans="1:21" ht="15" customHeight="1" x14ac:dyDescent="0.25">
      <c r="A41" s="169" t="s">
        <v>25</v>
      </c>
      <c r="B41" s="186" t="s">
        <v>64</v>
      </c>
      <c r="C41" s="186" t="s">
        <v>220</v>
      </c>
      <c r="D41" s="142" t="s">
        <v>9</v>
      </c>
      <c r="E41" s="111">
        <f>SUM(E42:E46)</f>
        <v>19048.5</v>
      </c>
      <c r="F41" s="111">
        <f t="shared" ref="F41:J41" si="12">SUM(F42:F46)</f>
        <v>3809.7000000000003</v>
      </c>
      <c r="G41" s="111">
        <f t="shared" si="12"/>
        <v>3809.7000000000003</v>
      </c>
      <c r="H41" s="111">
        <f t="shared" si="12"/>
        <v>3809.7000000000003</v>
      </c>
      <c r="I41" s="111">
        <f t="shared" si="12"/>
        <v>3809.7000000000003</v>
      </c>
      <c r="J41" s="111">
        <f t="shared" si="12"/>
        <v>3809.7000000000003</v>
      </c>
      <c r="K41" s="176" t="s">
        <v>116</v>
      </c>
      <c r="L41" s="179">
        <v>420</v>
      </c>
      <c r="M41" s="179">
        <v>420</v>
      </c>
      <c r="N41" s="179">
        <v>420</v>
      </c>
      <c r="O41" s="179">
        <v>420</v>
      </c>
      <c r="P41" s="179">
        <v>420</v>
      </c>
      <c r="Q41" s="186" t="s">
        <v>243</v>
      </c>
      <c r="R41" s="74"/>
    </row>
    <row r="42" spans="1:21" x14ac:dyDescent="0.25">
      <c r="A42" s="170"/>
      <c r="B42" s="187"/>
      <c r="C42" s="187"/>
      <c r="D42" s="175" t="s">
        <v>10</v>
      </c>
      <c r="E42" s="164"/>
      <c r="F42" s="164"/>
      <c r="G42" s="164"/>
      <c r="H42" s="164"/>
      <c r="I42" s="164"/>
      <c r="J42" s="165"/>
      <c r="K42" s="177"/>
      <c r="L42" s="180"/>
      <c r="M42" s="180"/>
      <c r="N42" s="180"/>
      <c r="O42" s="180"/>
      <c r="P42" s="180"/>
      <c r="Q42" s="187"/>
      <c r="R42" s="74"/>
    </row>
    <row r="43" spans="1:21" x14ac:dyDescent="0.25">
      <c r="A43" s="170"/>
      <c r="B43" s="187"/>
      <c r="C43" s="187"/>
      <c r="D43" s="142" t="s">
        <v>11</v>
      </c>
      <c r="E43" s="111">
        <f>SUM(F43:J43)</f>
        <v>0</v>
      </c>
      <c r="F43" s="111">
        <f>F49+F61+F55</f>
        <v>0</v>
      </c>
      <c r="G43" s="111">
        <f t="shared" ref="G43:J43" si="13">G49+G61+G55</f>
        <v>0</v>
      </c>
      <c r="H43" s="111">
        <f t="shared" si="13"/>
        <v>0</v>
      </c>
      <c r="I43" s="111">
        <f t="shared" si="13"/>
        <v>0</v>
      </c>
      <c r="J43" s="111">
        <f t="shared" si="13"/>
        <v>0</v>
      </c>
      <c r="K43" s="177"/>
      <c r="L43" s="180"/>
      <c r="M43" s="180"/>
      <c r="N43" s="180"/>
      <c r="O43" s="180"/>
      <c r="P43" s="180"/>
      <c r="Q43" s="187"/>
      <c r="R43" s="74"/>
    </row>
    <row r="44" spans="1:21" x14ac:dyDescent="0.25">
      <c r="A44" s="170"/>
      <c r="B44" s="187"/>
      <c r="C44" s="187"/>
      <c r="D44" s="142" t="s">
        <v>12</v>
      </c>
      <c r="E44" s="111">
        <f t="shared" ref="E44:E46" si="14">SUM(F44:J44)</f>
        <v>19048.5</v>
      </c>
      <c r="F44" s="111">
        <f t="shared" ref="F44:J44" si="15">F50+F62</f>
        <v>3809.7000000000003</v>
      </c>
      <c r="G44" s="111">
        <f t="shared" ref="G44:H44" si="16">G50+G62</f>
        <v>3809.7000000000003</v>
      </c>
      <c r="H44" s="111">
        <f t="shared" si="16"/>
        <v>3809.7000000000003</v>
      </c>
      <c r="I44" s="111">
        <f t="shared" si="15"/>
        <v>3809.7000000000003</v>
      </c>
      <c r="J44" s="111">
        <f t="shared" si="15"/>
        <v>3809.7000000000003</v>
      </c>
      <c r="K44" s="177"/>
      <c r="L44" s="180"/>
      <c r="M44" s="180"/>
      <c r="N44" s="180"/>
      <c r="O44" s="180"/>
      <c r="P44" s="180"/>
      <c r="Q44" s="187"/>
      <c r="R44" s="74"/>
    </row>
    <row r="45" spans="1:21" x14ac:dyDescent="0.25">
      <c r="A45" s="170"/>
      <c r="B45" s="187"/>
      <c r="C45" s="187"/>
      <c r="D45" s="142" t="s">
        <v>13</v>
      </c>
      <c r="E45" s="111">
        <f t="shared" si="14"/>
        <v>0</v>
      </c>
      <c r="F45" s="111">
        <f t="shared" ref="F45:J45" si="17">F51+F63</f>
        <v>0</v>
      </c>
      <c r="G45" s="111">
        <f t="shared" ref="G45:H45" si="18">G51+G63</f>
        <v>0</v>
      </c>
      <c r="H45" s="111">
        <f t="shared" si="18"/>
        <v>0</v>
      </c>
      <c r="I45" s="111">
        <f t="shared" si="17"/>
        <v>0</v>
      </c>
      <c r="J45" s="111">
        <f t="shared" si="17"/>
        <v>0</v>
      </c>
      <c r="K45" s="177"/>
      <c r="L45" s="180"/>
      <c r="M45" s="180"/>
      <c r="N45" s="180"/>
      <c r="O45" s="180"/>
      <c r="P45" s="180"/>
      <c r="Q45" s="187"/>
      <c r="R45" s="74"/>
    </row>
    <row r="46" spans="1:21" x14ac:dyDescent="0.25">
      <c r="A46" s="171"/>
      <c r="B46" s="188"/>
      <c r="C46" s="188"/>
      <c r="D46" s="142" t="s">
        <v>14</v>
      </c>
      <c r="E46" s="111">
        <f t="shared" si="14"/>
        <v>0</v>
      </c>
      <c r="F46" s="111">
        <f>F52+F64</f>
        <v>0</v>
      </c>
      <c r="G46" s="111">
        <f t="shared" ref="G46:H46" si="19">G52+G64</f>
        <v>0</v>
      </c>
      <c r="H46" s="111">
        <f t="shared" si="19"/>
        <v>0</v>
      </c>
      <c r="I46" s="111">
        <f>I52+I64</f>
        <v>0</v>
      </c>
      <c r="J46" s="111">
        <f>J52+J64</f>
        <v>0</v>
      </c>
      <c r="K46" s="178"/>
      <c r="L46" s="181"/>
      <c r="M46" s="181"/>
      <c r="N46" s="181"/>
      <c r="O46" s="181"/>
      <c r="P46" s="181"/>
      <c r="Q46" s="188"/>
      <c r="R46" s="74"/>
    </row>
    <row r="47" spans="1:21" ht="15" customHeight="1" x14ac:dyDescent="0.25">
      <c r="A47" s="213" t="s">
        <v>75</v>
      </c>
      <c r="B47" s="186" t="s">
        <v>107</v>
      </c>
      <c r="C47" s="186" t="s">
        <v>220</v>
      </c>
      <c r="D47" s="142" t="s">
        <v>9</v>
      </c>
      <c r="E47" s="111">
        <f>SUM(E48:E52)</f>
        <v>281.5</v>
      </c>
      <c r="F47" s="111">
        <f t="shared" ref="F47:J47" si="20">SUM(F48:F52)</f>
        <v>56.3</v>
      </c>
      <c r="G47" s="111">
        <f t="shared" ref="G47:H47" si="21">SUM(G48:G52)</f>
        <v>56.3</v>
      </c>
      <c r="H47" s="111">
        <f t="shared" si="21"/>
        <v>56.3</v>
      </c>
      <c r="I47" s="111">
        <f t="shared" si="20"/>
        <v>56.3</v>
      </c>
      <c r="J47" s="111">
        <f t="shared" si="20"/>
        <v>56.3</v>
      </c>
      <c r="K47" s="176"/>
      <c r="L47" s="179"/>
      <c r="M47" s="179"/>
      <c r="N47" s="179"/>
      <c r="O47" s="179"/>
      <c r="P47" s="179"/>
      <c r="Q47" s="186" t="s">
        <v>242</v>
      </c>
      <c r="R47" s="74"/>
    </row>
    <row r="48" spans="1:21" x14ac:dyDescent="0.25">
      <c r="A48" s="170"/>
      <c r="B48" s="187"/>
      <c r="C48" s="187"/>
      <c r="D48" s="175" t="s">
        <v>10</v>
      </c>
      <c r="E48" s="164"/>
      <c r="F48" s="164"/>
      <c r="G48" s="164"/>
      <c r="H48" s="164"/>
      <c r="I48" s="164"/>
      <c r="J48" s="165"/>
      <c r="K48" s="177"/>
      <c r="L48" s="180"/>
      <c r="M48" s="180"/>
      <c r="N48" s="180"/>
      <c r="O48" s="180"/>
      <c r="P48" s="180"/>
      <c r="Q48" s="187"/>
      <c r="R48" s="74"/>
    </row>
    <row r="49" spans="1:18" x14ac:dyDescent="0.25">
      <c r="A49" s="170"/>
      <c r="B49" s="187"/>
      <c r="C49" s="187"/>
      <c r="D49" s="142" t="s">
        <v>11</v>
      </c>
      <c r="E49" s="111">
        <f>SUM(F49:J49)</f>
        <v>0</v>
      </c>
      <c r="F49" s="111">
        <f>ROUND(F61*0.015,2)</f>
        <v>0</v>
      </c>
      <c r="G49" s="111">
        <f t="shared" ref="G49:J50" si="22">ROUND(G61*0.015,2)</f>
        <v>0</v>
      </c>
      <c r="H49" s="111">
        <f t="shared" si="22"/>
        <v>0</v>
      </c>
      <c r="I49" s="111">
        <f t="shared" si="22"/>
        <v>0</v>
      </c>
      <c r="J49" s="111">
        <f t="shared" si="22"/>
        <v>0</v>
      </c>
      <c r="K49" s="177"/>
      <c r="L49" s="180"/>
      <c r="M49" s="180"/>
      <c r="N49" s="180"/>
      <c r="O49" s="180"/>
      <c r="P49" s="180"/>
      <c r="Q49" s="187"/>
      <c r="R49" s="74"/>
    </row>
    <row r="50" spans="1:18" x14ac:dyDescent="0.25">
      <c r="A50" s="170"/>
      <c r="B50" s="187"/>
      <c r="C50" s="187"/>
      <c r="D50" s="142" t="s">
        <v>12</v>
      </c>
      <c r="E50" s="111">
        <f t="shared" ref="E50:E52" si="23">SUM(F50:J50)</f>
        <v>281.5</v>
      </c>
      <c r="F50" s="111">
        <f>ROUND(F62*0.015,2)</f>
        <v>56.3</v>
      </c>
      <c r="G50" s="111">
        <f t="shared" si="22"/>
        <v>56.3</v>
      </c>
      <c r="H50" s="111">
        <f t="shared" si="22"/>
        <v>56.3</v>
      </c>
      <c r="I50" s="111">
        <f t="shared" si="22"/>
        <v>56.3</v>
      </c>
      <c r="J50" s="111">
        <f t="shared" si="22"/>
        <v>56.3</v>
      </c>
      <c r="K50" s="177"/>
      <c r="L50" s="180"/>
      <c r="M50" s="180"/>
      <c r="N50" s="180"/>
      <c r="O50" s="180"/>
      <c r="P50" s="180"/>
      <c r="Q50" s="187"/>
      <c r="R50" s="74"/>
    </row>
    <row r="51" spans="1:18" x14ac:dyDescent="0.25">
      <c r="A51" s="170"/>
      <c r="B51" s="187"/>
      <c r="C51" s="187"/>
      <c r="D51" s="142" t="s">
        <v>13</v>
      </c>
      <c r="E51" s="111">
        <f t="shared" si="23"/>
        <v>0</v>
      </c>
      <c r="F51" s="111"/>
      <c r="G51" s="111"/>
      <c r="H51" s="111"/>
      <c r="I51" s="111"/>
      <c r="J51" s="111"/>
      <c r="K51" s="177"/>
      <c r="L51" s="180"/>
      <c r="M51" s="180"/>
      <c r="N51" s="180"/>
      <c r="O51" s="180"/>
      <c r="P51" s="180"/>
      <c r="Q51" s="187"/>
      <c r="R51" s="74"/>
    </row>
    <row r="52" spans="1:18" ht="23.25" customHeight="1" x14ac:dyDescent="0.25">
      <c r="A52" s="171"/>
      <c r="B52" s="188"/>
      <c r="C52" s="188"/>
      <c r="D52" s="142" t="s">
        <v>14</v>
      </c>
      <c r="E52" s="111">
        <f t="shared" si="23"/>
        <v>0</v>
      </c>
      <c r="F52" s="111"/>
      <c r="G52" s="111"/>
      <c r="H52" s="111"/>
      <c r="I52" s="111"/>
      <c r="J52" s="111"/>
      <c r="K52" s="178"/>
      <c r="L52" s="181"/>
      <c r="M52" s="181"/>
      <c r="N52" s="181"/>
      <c r="O52" s="181"/>
      <c r="P52" s="181"/>
      <c r="Q52" s="188"/>
      <c r="R52" s="74"/>
    </row>
    <row r="53" spans="1:18" ht="15" customHeight="1" x14ac:dyDescent="0.25">
      <c r="A53" s="169" t="s">
        <v>78</v>
      </c>
      <c r="B53" s="186" t="s">
        <v>284</v>
      </c>
      <c r="C53" s="186" t="s">
        <v>220</v>
      </c>
      <c r="D53" s="142" t="s">
        <v>9</v>
      </c>
      <c r="E53" s="111">
        <f>SUM(E54:E58)</f>
        <v>93.999999999999986</v>
      </c>
      <c r="F53" s="111">
        <f t="shared" ref="F53:J53" si="24">SUM(F54:F58)</f>
        <v>18.799999999999997</v>
      </c>
      <c r="G53" s="111">
        <f t="shared" si="24"/>
        <v>18.799999999999997</v>
      </c>
      <c r="H53" s="111">
        <f t="shared" si="24"/>
        <v>18.799999999999997</v>
      </c>
      <c r="I53" s="111">
        <f t="shared" si="24"/>
        <v>18.799999999999997</v>
      </c>
      <c r="J53" s="111">
        <f t="shared" si="24"/>
        <v>18.799999999999997</v>
      </c>
      <c r="K53" s="176"/>
      <c r="L53" s="179"/>
      <c r="M53" s="179"/>
      <c r="N53" s="179"/>
      <c r="O53" s="179"/>
      <c r="P53" s="179"/>
      <c r="Q53" s="186" t="s">
        <v>88</v>
      </c>
      <c r="R53" s="74"/>
    </row>
    <row r="54" spans="1:18" x14ac:dyDescent="0.25">
      <c r="A54" s="170"/>
      <c r="B54" s="187"/>
      <c r="C54" s="187"/>
      <c r="D54" s="175" t="s">
        <v>10</v>
      </c>
      <c r="E54" s="164"/>
      <c r="F54" s="164"/>
      <c r="G54" s="164"/>
      <c r="H54" s="164"/>
      <c r="I54" s="164"/>
      <c r="J54" s="165"/>
      <c r="K54" s="177"/>
      <c r="L54" s="180"/>
      <c r="M54" s="180"/>
      <c r="N54" s="180"/>
      <c r="O54" s="180"/>
      <c r="P54" s="180"/>
      <c r="Q54" s="187"/>
      <c r="R54" s="74"/>
    </row>
    <row r="55" spans="1:18" x14ac:dyDescent="0.25">
      <c r="A55" s="170"/>
      <c r="B55" s="187"/>
      <c r="C55" s="187"/>
      <c r="D55" s="142" t="s">
        <v>11</v>
      </c>
      <c r="E55" s="111">
        <f>SUM(F55:J55)</f>
        <v>0</v>
      </c>
      <c r="F55" s="111"/>
      <c r="G55" s="111"/>
      <c r="H55" s="111"/>
      <c r="I55" s="111"/>
      <c r="J55" s="111"/>
      <c r="K55" s="177"/>
      <c r="L55" s="180"/>
      <c r="M55" s="180"/>
      <c r="N55" s="180"/>
      <c r="O55" s="180"/>
      <c r="P55" s="180"/>
      <c r="Q55" s="187"/>
      <c r="R55" s="74"/>
    </row>
    <row r="56" spans="1:18" x14ac:dyDescent="0.25">
      <c r="A56" s="170"/>
      <c r="B56" s="187"/>
      <c r="C56" s="187"/>
      <c r="D56" s="142" t="s">
        <v>12</v>
      </c>
      <c r="E56" s="111">
        <f t="shared" ref="E56:E58" si="25">SUM(F56:J56)</f>
        <v>93.999999999999986</v>
      </c>
      <c r="F56" s="111">
        <f>75.1-F50</f>
        <v>18.799999999999997</v>
      </c>
      <c r="G56" s="111">
        <f t="shared" ref="G56:J56" si="26">75.1-G50</f>
        <v>18.799999999999997</v>
      </c>
      <c r="H56" s="111">
        <f t="shared" si="26"/>
        <v>18.799999999999997</v>
      </c>
      <c r="I56" s="111">
        <f t="shared" si="26"/>
        <v>18.799999999999997</v>
      </c>
      <c r="J56" s="111">
        <f t="shared" si="26"/>
        <v>18.799999999999997</v>
      </c>
      <c r="K56" s="177"/>
      <c r="L56" s="180"/>
      <c r="M56" s="180"/>
      <c r="N56" s="180"/>
      <c r="O56" s="180"/>
      <c r="P56" s="180"/>
      <c r="Q56" s="187"/>
      <c r="R56" s="74"/>
    </row>
    <row r="57" spans="1:18" x14ac:dyDescent="0.25">
      <c r="A57" s="170"/>
      <c r="B57" s="187"/>
      <c r="C57" s="187"/>
      <c r="D57" s="142" t="s">
        <v>13</v>
      </c>
      <c r="E57" s="111">
        <f t="shared" si="25"/>
        <v>0</v>
      </c>
      <c r="F57" s="111"/>
      <c r="G57" s="111"/>
      <c r="H57" s="111"/>
      <c r="I57" s="111"/>
      <c r="J57" s="111"/>
      <c r="K57" s="177"/>
      <c r="L57" s="180"/>
      <c r="M57" s="180"/>
      <c r="N57" s="180"/>
      <c r="O57" s="180"/>
      <c r="P57" s="180"/>
      <c r="Q57" s="187"/>
      <c r="R57" s="74"/>
    </row>
    <row r="58" spans="1:18" ht="23.25" customHeight="1" x14ac:dyDescent="0.25">
      <c r="A58" s="171"/>
      <c r="B58" s="188"/>
      <c r="C58" s="188"/>
      <c r="D58" s="142" t="s">
        <v>14</v>
      </c>
      <c r="E58" s="111">
        <f t="shared" si="25"/>
        <v>0</v>
      </c>
      <c r="F58" s="111"/>
      <c r="G58" s="111"/>
      <c r="H58" s="111"/>
      <c r="I58" s="111"/>
      <c r="J58" s="111"/>
      <c r="K58" s="178"/>
      <c r="L58" s="181"/>
      <c r="M58" s="181"/>
      <c r="N58" s="181"/>
      <c r="O58" s="181"/>
      <c r="P58" s="181"/>
      <c r="Q58" s="188"/>
      <c r="R58" s="74"/>
    </row>
    <row r="59" spans="1:18" ht="18" customHeight="1" x14ac:dyDescent="0.25">
      <c r="A59" s="169" t="s">
        <v>81</v>
      </c>
      <c r="B59" s="186" t="s">
        <v>64</v>
      </c>
      <c r="C59" s="186" t="s">
        <v>220</v>
      </c>
      <c r="D59" s="142" t="s">
        <v>9</v>
      </c>
      <c r="E59" s="111">
        <f>SUM(E60:E64)</f>
        <v>18767</v>
      </c>
      <c r="F59" s="111">
        <f>SUM(F60:F64)</f>
        <v>3753.4</v>
      </c>
      <c r="G59" s="111">
        <f t="shared" ref="G59:H59" si="27">SUM(G60:G64)</f>
        <v>3753.4</v>
      </c>
      <c r="H59" s="111">
        <f t="shared" si="27"/>
        <v>3753.4</v>
      </c>
      <c r="I59" s="111">
        <f>SUM(I60:I64)</f>
        <v>3753.4</v>
      </c>
      <c r="J59" s="111">
        <f>SUM(J60:J64)</f>
        <v>3753.4</v>
      </c>
      <c r="K59" s="182" t="s">
        <v>115</v>
      </c>
      <c r="L59" s="179">
        <v>100</v>
      </c>
      <c r="M59" s="179">
        <v>100</v>
      </c>
      <c r="N59" s="179">
        <v>100</v>
      </c>
      <c r="O59" s="179">
        <v>100</v>
      </c>
      <c r="P59" s="179">
        <v>100</v>
      </c>
      <c r="Q59" s="186" t="s">
        <v>88</v>
      </c>
      <c r="R59" s="74"/>
    </row>
    <row r="60" spans="1:18" ht="18" customHeight="1" x14ac:dyDescent="0.25">
      <c r="A60" s="170"/>
      <c r="B60" s="187"/>
      <c r="C60" s="187"/>
      <c r="D60" s="175" t="s">
        <v>10</v>
      </c>
      <c r="E60" s="164"/>
      <c r="F60" s="164"/>
      <c r="G60" s="164"/>
      <c r="H60" s="164"/>
      <c r="I60" s="164"/>
      <c r="J60" s="165"/>
      <c r="K60" s="183"/>
      <c r="L60" s="180"/>
      <c r="M60" s="180"/>
      <c r="N60" s="180"/>
      <c r="O60" s="180"/>
      <c r="P60" s="180"/>
      <c r="Q60" s="187"/>
      <c r="R60" s="74"/>
    </row>
    <row r="61" spans="1:18" x14ac:dyDescent="0.25">
      <c r="A61" s="170"/>
      <c r="B61" s="187"/>
      <c r="C61" s="187"/>
      <c r="D61" s="142" t="s">
        <v>11</v>
      </c>
      <c r="E61" s="111">
        <f>SUM(F61:J61)</f>
        <v>0</v>
      </c>
      <c r="F61" s="111"/>
      <c r="G61" s="111"/>
      <c r="H61" s="111"/>
      <c r="I61" s="111"/>
      <c r="J61" s="111"/>
      <c r="K61" s="183"/>
      <c r="L61" s="180"/>
      <c r="M61" s="180"/>
      <c r="N61" s="180"/>
      <c r="O61" s="180"/>
      <c r="P61" s="180"/>
      <c r="Q61" s="187"/>
      <c r="R61" s="74"/>
    </row>
    <row r="62" spans="1:18" x14ac:dyDescent="0.25">
      <c r="A62" s="170"/>
      <c r="B62" s="187"/>
      <c r="C62" s="187"/>
      <c r="D62" s="142" t="s">
        <v>12</v>
      </c>
      <c r="E62" s="111">
        <f t="shared" ref="E62:E64" si="28">SUM(F62:J62)</f>
        <v>18767</v>
      </c>
      <c r="F62" s="111">
        <v>3753.4</v>
      </c>
      <c r="G62" s="111">
        <v>3753.4</v>
      </c>
      <c r="H62" s="111">
        <v>3753.4</v>
      </c>
      <c r="I62" s="111">
        <v>3753.4</v>
      </c>
      <c r="J62" s="111">
        <v>3753.4</v>
      </c>
      <c r="K62" s="183"/>
      <c r="L62" s="180"/>
      <c r="M62" s="180"/>
      <c r="N62" s="180"/>
      <c r="O62" s="180"/>
      <c r="P62" s="180"/>
      <c r="Q62" s="187"/>
      <c r="R62" s="74"/>
    </row>
    <row r="63" spans="1:18" x14ac:dyDescent="0.25">
      <c r="A63" s="170"/>
      <c r="B63" s="187"/>
      <c r="C63" s="187"/>
      <c r="D63" s="142" t="s">
        <v>13</v>
      </c>
      <c r="E63" s="111">
        <f t="shared" si="28"/>
        <v>0</v>
      </c>
      <c r="F63" s="111"/>
      <c r="G63" s="111"/>
      <c r="H63" s="111"/>
      <c r="I63" s="111"/>
      <c r="J63" s="111"/>
      <c r="K63" s="183"/>
      <c r="L63" s="180"/>
      <c r="M63" s="180"/>
      <c r="N63" s="180"/>
      <c r="O63" s="180"/>
      <c r="P63" s="180"/>
      <c r="Q63" s="187"/>
      <c r="R63" s="74"/>
    </row>
    <row r="64" spans="1:18" x14ac:dyDescent="0.25">
      <c r="A64" s="171"/>
      <c r="B64" s="188"/>
      <c r="C64" s="188"/>
      <c r="D64" s="142" t="s">
        <v>14</v>
      </c>
      <c r="E64" s="111">
        <f t="shared" si="28"/>
        <v>0</v>
      </c>
      <c r="F64" s="111"/>
      <c r="G64" s="111"/>
      <c r="H64" s="111"/>
      <c r="I64" s="111"/>
      <c r="J64" s="111"/>
      <c r="K64" s="184"/>
      <c r="L64" s="181"/>
      <c r="M64" s="181"/>
      <c r="N64" s="181"/>
      <c r="O64" s="181"/>
      <c r="P64" s="181"/>
      <c r="Q64" s="188"/>
      <c r="R64" s="74"/>
    </row>
    <row r="65" spans="1:21" x14ac:dyDescent="0.25">
      <c r="A65" s="166"/>
      <c r="B65" s="169" t="s">
        <v>23</v>
      </c>
      <c r="C65" s="166"/>
      <c r="D65" s="142" t="s">
        <v>9</v>
      </c>
      <c r="E65" s="111">
        <f>SUM(E66:E70)</f>
        <v>19048.5</v>
      </c>
      <c r="F65" s="111">
        <f>F67+F68+F69+F70</f>
        <v>3809.7000000000003</v>
      </c>
      <c r="G65" s="111">
        <f t="shared" ref="G65:H65" si="29">G67+G68+G69+G70</f>
        <v>3809.7000000000003</v>
      </c>
      <c r="H65" s="111">
        <f t="shared" si="29"/>
        <v>3809.7000000000003</v>
      </c>
      <c r="I65" s="111">
        <f>I67+I68+I69+I70</f>
        <v>3809.7000000000003</v>
      </c>
      <c r="J65" s="111">
        <f>J67+J68+J69+J70</f>
        <v>3809.7000000000003</v>
      </c>
      <c r="K65" s="172"/>
      <c r="L65" s="166"/>
      <c r="M65" s="166"/>
      <c r="N65" s="166"/>
      <c r="O65" s="166"/>
      <c r="P65" s="166"/>
      <c r="Q65" s="186"/>
      <c r="R65" s="74"/>
      <c r="S65" s="76"/>
      <c r="T65" s="76"/>
      <c r="U65" s="76"/>
    </row>
    <row r="66" spans="1:21" x14ac:dyDescent="0.25">
      <c r="A66" s="167"/>
      <c r="B66" s="170"/>
      <c r="C66" s="167"/>
      <c r="D66" s="175" t="s">
        <v>10</v>
      </c>
      <c r="E66" s="164"/>
      <c r="F66" s="164"/>
      <c r="G66" s="164"/>
      <c r="H66" s="164"/>
      <c r="I66" s="164"/>
      <c r="J66" s="165"/>
      <c r="K66" s="173"/>
      <c r="L66" s="167"/>
      <c r="M66" s="167"/>
      <c r="N66" s="167"/>
      <c r="O66" s="167"/>
      <c r="P66" s="167"/>
      <c r="Q66" s="187"/>
      <c r="R66" s="74"/>
      <c r="S66" s="76"/>
      <c r="T66" s="76"/>
      <c r="U66" s="76"/>
    </row>
    <row r="67" spans="1:21" x14ac:dyDescent="0.25">
      <c r="A67" s="167"/>
      <c r="B67" s="170"/>
      <c r="C67" s="167"/>
      <c r="D67" s="142" t="s">
        <v>11</v>
      </c>
      <c r="E67" s="111">
        <f>SUM(F67:J67)</f>
        <v>0</v>
      </c>
      <c r="F67" s="111">
        <f>F43</f>
        <v>0</v>
      </c>
      <c r="G67" s="111">
        <f t="shared" ref="G67:J67" si="30">G43</f>
        <v>0</v>
      </c>
      <c r="H67" s="111">
        <f t="shared" si="30"/>
        <v>0</v>
      </c>
      <c r="I67" s="111">
        <f t="shared" si="30"/>
        <v>0</v>
      </c>
      <c r="J67" s="111">
        <f t="shared" si="30"/>
        <v>0</v>
      </c>
      <c r="K67" s="173"/>
      <c r="L67" s="167"/>
      <c r="M67" s="167"/>
      <c r="N67" s="167"/>
      <c r="O67" s="167"/>
      <c r="P67" s="167"/>
      <c r="Q67" s="187"/>
      <c r="R67" s="74"/>
      <c r="S67" s="76"/>
      <c r="T67" s="76"/>
      <c r="U67" s="76"/>
    </row>
    <row r="68" spans="1:21" x14ac:dyDescent="0.25">
      <c r="A68" s="167"/>
      <c r="B68" s="170"/>
      <c r="C68" s="167"/>
      <c r="D68" s="142" t="s">
        <v>12</v>
      </c>
      <c r="E68" s="111">
        <f t="shared" ref="E68:E70" si="31">SUM(F68:J68)</f>
        <v>19048.5</v>
      </c>
      <c r="F68" s="111">
        <f t="shared" ref="F68:J70" si="32">F44</f>
        <v>3809.7000000000003</v>
      </c>
      <c r="G68" s="111">
        <f t="shared" si="32"/>
        <v>3809.7000000000003</v>
      </c>
      <c r="H68" s="111">
        <f t="shared" si="32"/>
        <v>3809.7000000000003</v>
      </c>
      <c r="I68" s="111">
        <f t="shared" si="32"/>
        <v>3809.7000000000003</v>
      </c>
      <c r="J68" s="111">
        <f t="shared" si="32"/>
        <v>3809.7000000000003</v>
      </c>
      <c r="K68" s="173"/>
      <c r="L68" s="167"/>
      <c r="M68" s="167"/>
      <c r="N68" s="167"/>
      <c r="O68" s="167"/>
      <c r="P68" s="167"/>
      <c r="Q68" s="187"/>
      <c r="R68" s="74"/>
      <c r="S68" s="76"/>
      <c r="T68" s="76"/>
      <c r="U68" s="76"/>
    </row>
    <row r="69" spans="1:21" x14ac:dyDescent="0.25">
      <c r="A69" s="167"/>
      <c r="B69" s="170"/>
      <c r="C69" s="167"/>
      <c r="D69" s="142" t="s">
        <v>13</v>
      </c>
      <c r="E69" s="111">
        <f t="shared" si="31"/>
        <v>0</v>
      </c>
      <c r="F69" s="111">
        <f t="shared" si="32"/>
        <v>0</v>
      </c>
      <c r="G69" s="111">
        <f t="shared" si="32"/>
        <v>0</v>
      </c>
      <c r="H69" s="111">
        <f t="shared" si="32"/>
        <v>0</v>
      </c>
      <c r="I69" s="111">
        <f t="shared" si="32"/>
        <v>0</v>
      </c>
      <c r="J69" s="111">
        <f t="shared" si="32"/>
        <v>0</v>
      </c>
      <c r="K69" s="173"/>
      <c r="L69" s="167"/>
      <c r="M69" s="167"/>
      <c r="N69" s="167"/>
      <c r="O69" s="167"/>
      <c r="P69" s="167"/>
      <c r="Q69" s="187"/>
      <c r="R69" s="74"/>
      <c r="S69" s="76"/>
      <c r="T69" s="76"/>
      <c r="U69" s="76"/>
    </row>
    <row r="70" spans="1:21" x14ac:dyDescent="0.25">
      <c r="A70" s="168"/>
      <c r="B70" s="171"/>
      <c r="C70" s="168"/>
      <c r="D70" s="142" t="s">
        <v>14</v>
      </c>
      <c r="E70" s="111">
        <f t="shared" si="31"/>
        <v>0</v>
      </c>
      <c r="F70" s="111">
        <f t="shared" si="32"/>
        <v>0</v>
      </c>
      <c r="G70" s="111">
        <f t="shared" si="32"/>
        <v>0</v>
      </c>
      <c r="H70" s="111">
        <f t="shared" si="32"/>
        <v>0</v>
      </c>
      <c r="I70" s="111">
        <f t="shared" si="32"/>
        <v>0</v>
      </c>
      <c r="J70" s="111">
        <f t="shared" si="32"/>
        <v>0</v>
      </c>
      <c r="K70" s="174"/>
      <c r="L70" s="168"/>
      <c r="M70" s="168"/>
      <c r="N70" s="168"/>
      <c r="O70" s="168"/>
      <c r="P70" s="168"/>
      <c r="Q70" s="188"/>
      <c r="R70" s="74"/>
      <c r="S70" s="76"/>
      <c r="T70" s="76"/>
      <c r="U70" s="76"/>
    </row>
    <row r="71" spans="1:21" x14ac:dyDescent="0.25">
      <c r="A71" s="149">
        <v>3</v>
      </c>
      <c r="B71" s="216" t="s">
        <v>289</v>
      </c>
      <c r="C71" s="216"/>
      <c r="D71" s="216"/>
      <c r="E71" s="216"/>
      <c r="F71" s="216"/>
      <c r="G71" s="216"/>
      <c r="H71" s="216"/>
      <c r="I71" s="216"/>
      <c r="J71" s="216"/>
      <c r="K71" s="216"/>
      <c r="L71" s="216"/>
      <c r="M71" s="216"/>
      <c r="N71" s="216"/>
      <c r="O71" s="216"/>
      <c r="P71" s="216"/>
      <c r="Q71" s="216"/>
      <c r="R71" s="74"/>
    </row>
    <row r="72" spans="1:21" ht="15" customHeight="1" x14ac:dyDescent="0.25">
      <c r="A72" s="169" t="s">
        <v>70</v>
      </c>
      <c r="B72" s="204" t="s">
        <v>279</v>
      </c>
      <c r="C72" s="186" t="s">
        <v>220</v>
      </c>
      <c r="D72" s="142" t="s">
        <v>9</v>
      </c>
      <c r="E72" s="111">
        <f>SUM(E73:E77)</f>
        <v>19250</v>
      </c>
      <c r="F72" s="111">
        <f t="shared" ref="F72:J72" si="33">SUM(F73:F77)</f>
        <v>3850</v>
      </c>
      <c r="G72" s="111">
        <f t="shared" si="33"/>
        <v>3850</v>
      </c>
      <c r="H72" s="111">
        <f t="shared" si="33"/>
        <v>3850</v>
      </c>
      <c r="I72" s="111">
        <f t="shared" si="33"/>
        <v>3850</v>
      </c>
      <c r="J72" s="111">
        <f t="shared" si="33"/>
        <v>3850</v>
      </c>
      <c r="K72" s="207" t="s">
        <v>117</v>
      </c>
      <c r="L72" s="179">
        <v>250</v>
      </c>
      <c r="M72" s="179">
        <v>250</v>
      </c>
      <c r="N72" s="179">
        <v>250</v>
      </c>
      <c r="O72" s="179">
        <v>250</v>
      </c>
      <c r="P72" s="179">
        <v>250</v>
      </c>
      <c r="Q72" s="210" t="s">
        <v>218</v>
      </c>
      <c r="R72" s="74"/>
    </row>
    <row r="73" spans="1:21" x14ac:dyDescent="0.25">
      <c r="A73" s="170"/>
      <c r="B73" s="205"/>
      <c r="C73" s="187"/>
      <c r="D73" s="175" t="s">
        <v>10</v>
      </c>
      <c r="E73" s="164"/>
      <c r="F73" s="164"/>
      <c r="G73" s="164"/>
      <c r="H73" s="164"/>
      <c r="I73" s="164"/>
      <c r="J73" s="165"/>
      <c r="K73" s="208"/>
      <c r="L73" s="180"/>
      <c r="M73" s="180"/>
      <c r="N73" s="180"/>
      <c r="O73" s="180"/>
      <c r="P73" s="180"/>
      <c r="Q73" s="211"/>
      <c r="R73" s="74"/>
    </row>
    <row r="74" spans="1:21" x14ac:dyDescent="0.25">
      <c r="A74" s="170"/>
      <c r="B74" s="205"/>
      <c r="C74" s="187"/>
      <c r="D74" s="142" t="s">
        <v>11</v>
      </c>
      <c r="E74" s="111">
        <f>SUM(F74:J74)</f>
        <v>19250</v>
      </c>
      <c r="F74" s="111">
        <f>F80+F86+F92</f>
        <v>3850</v>
      </c>
      <c r="G74" s="111">
        <f t="shared" ref="G74:H74" si="34">G80+G86+G92</f>
        <v>3850</v>
      </c>
      <c r="H74" s="111">
        <f t="shared" si="34"/>
        <v>3850</v>
      </c>
      <c r="I74" s="111">
        <f t="shared" ref="I74:J74" si="35">I80+I86+I92</f>
        <v>3850</v>
      </c>
      <c r="J74" s="111">
        <f t="shared" si="35"/>
        <v>3850</v>
      </c>
      <c r="K74" s="208"/>
      <c r="L74" s="180"/>
      <c r="M74" s="180"/>
      <c r="N74" s="180"/>
      <c r="O74" s="180"/>
      <c r="P74" s="180"/>
      <c r="Q74" s="211"/>
      <c r="R74" s="74"/>
    </row>
    <row r="75" spans="1:21" x14ac:dyDescent="0.25">
      <c r="A75" s="170"/>
      <c r="B75" s="205"/>
      <c r="C75" s="187"/>
      <c r="D75" s="142" t="s">
        <v>12</v>
      </c>
      <c r="E75" s="111">
        <f t="shared" ref="E75:E77" si="36">SUM(F75:J75)</f>
        <v>0</v>
      </c>
      <c r="F75" s="111">
        <f t="shared" ref="F75:J75" si="37">F81+F87+F93</f>
        <v>0</v>
      </c>
      <c r="G75" s="111">
        <f t="shared" ref="G75:H75" si="38">G81+G87+G93</f>
        <v>0</v>
      </c>
      <c r="H75" s="111">
        <f t="shared" si="38"/>
        <v>0</v>
      </c>
      <c r="I75" s="111">
        <f t="shared" si="37"/>
        <v>0</v>
      </c>
      <c r="J75" s="111">
        <f t="shared" si="37"/>
        <v>0</v>
      </c>
      <c r="K75" s="208"/>
      <c r="L75" s="180"/>
      <c r="M75" s="180"/>
      <c r="N75" s="180"/>
      <c r="O75" s="180"/>
      <c r="P75" s="180"/>
      <c r="Q75" s="211"/>
      <c r="R75" s="74"/>
    </row>
    <row r="76" spans="1:21" x14ac:dyDescent="0.25">
      <c r="A76" s="170"/>
      <c r="B76" s="205"/>
      <c r="C76" s="187"/>
      <c r="D76" s="142" t="s">
        <v>13</v>
      </c>
      <c r="E76" s="111">
        <f t="shared" si="36"/>
        <v>0</v>
      </c>
      <c r="F76" s="111">
        <f t="shared" ref="F76:J76" si="39">F82+F88+F94</f>
        <v>0</v>
      </c>
      <c r="G76" s="111">
        <f t="shared" ref="G76:H76" si="40">G82+G88+G94</f>
        <v>0</v>
      </c>
      <c r="H76" s="111">
        <f t="shared" si="40"/>
        <v>0</v>
      </c>
      <c r="I76" s="111">
        <f t="shared" si="39"/>
        <v>0</v>
      </c>
      <c r="J76" s="111">
        <f t="shared" si="39"/>
        <v>0</v>
      </c>
      <c r="K76" s="208"/>
      <c r="L76" s="180"/>
      <c r="M76" s="180"/>
      <c r="N76" s="180"/>
      <c r="O76" s="180"/>
      <c r="P76" s="180"/>
      <c r="Q76" s="211"/>
      <c r="R76" s="74"/>
    </row>
    <row r="77" spans="1:21" x14ac:dyDescent="0.25">
      <c r="A77" s="170"/>
      <c r="B77" s="206"/>
      <c r="C77" s="188"/>
      <c r="D77" s="142" t="s">
        <v>14</v>
      </c>
      <c r="E77" s="111">
        <f t="shared" si="36"/>
        <v>0</v>
      </c>
      <c r="F77" s="111">
        <f>F83+F89+F95</f>
        <v>0</v>
      </c>
      <c r="G77" s="111">
        <f>G83+G89+G95</f>
        <v>0</v>
      </c>
      <c r="H77" s="111">
        <f>H83+H89+H95</f>
        <v>0</v>
      </c>
      <c r="I77" s="111">
        <f>I83+I89+I95</f>
        <v>0</v>
      </c>
      <c r="J77" s="111">
        <f>J83+J89+J95</f>
        <v>0</v>
      </c>
      <c r="K77" s="209"/>
      <c r="L77" s="181"/>
      <c r="M77" s="181"/>
      <c r="N77" s="181"/>
      <c r="O77" s="181"/>
      <c r="P77" s="181"/>
      <c r="Q77" s="212"/>
      <c r="R77" s="74"/>
    </row>
    <row r="78" spans="1:21" ht="15" customHeight="1" x14ac:dyDescent="0.25">
      <c r="A78" s="169" t="s">
        <v>280</v>
      </c>
      <c r="B78" s="204" t="s">
        <v>228</v>
      </c>
      <c r="C78" s="186" t="s">
        <v>220</v>
      </c>
      <c r="D78" s="142" t="s">
        <v>9</v>
      </c>
      <c r="E78" s="111">
        <f>SUM(E79:E83)</f>
        <v>9000</v>
      </c>
      <c r="F78" s="111">
        <f t="shared" ref="F78:J78" si="41">SUM(F79:F83)</f>
        <v>1800</v>
      </c>
      <c r="G78" s="111">
        <f t="shared" ref="G78:H78" si="42">SUM(G79:G83)</f>
        <v>1800</v>
      </c>
      <c r="H78" s="111">
        <f t="shared" si="42"/>
        <v>1800</v>
      </c>
      <c r="I78" s="111">
        <f t="shared" si="41"/>
        <v>1800</v>
      </c>
      <c r="J78" s="111">
        <f t="shared" si="41"/>
        <v>1800</v>
      </c>
      <c r="K78" s="176" t="s">
        <v>118</v>
      </c>
      <c r="L78" s="179">
        <v>100</v>
      </c>
      <c r="M78" s="179">
        <v>100</v>
      </c>
      <c r="N78" s="179">
        <v>100</v>
      </c>
      <c r="O78" s="179">
        <v>100</v>
      </c>
      <c r="P78" s="179">
        <v>100</v>
      </c>
      <c r="Q78" s="176" t="s">
        <v>195</v>
      </c>
      <c r="R78" s="74"/>
    </row>
    <row r="79" spans="1:21" x14ac:dyDescent="0.25">
      <c r="A79" s="170"/>
      <c r="B79" s="205"/>
      <c r="C79" s="187"/>
      <c r="D79" s="175" t="s">
        <v>10</v>
      </c>
      <c r="E79" s="164"/>
      <c r="F79" s="164"/>
      <c r="G79" s="164"/>
      <c r="H79" s="164"/>
      <c r="I79" s="164"/>
      <c r="J79" s="165"/>
      <c r="K79" s="177"/>
      <c r="L79" s="180"/>
      <c r="M79" s="180"/>
      <c r="N79" s="180"/>
      <c r="O79" s="180"/>
      <c r="P79" s="180"/>
      <c r="Q79" s="177"/>
      <c r="R79" s="74"/>
    </row>
    <row r="80" spans="1:21" x14ac:dyDescent="0.25">
      <c r="A80" s="170"/>
      <c r="B80" s="205"/>
      <c r="C80" s="187"/>
      <c r="D80" s="142" t="s">
        <v>11</v>
      </c>
      <c r="E80" s="111">
        <f>SUM(F80:J80)</f>
        <v>9000</v>
      </c>
      <c r="F80" s="111">
        <v>1800</v>
      </c>
      <c r="G80" s="111">
        <v>1800</v>
      </c>
      <c r="H80" s="111">
        <v>1800</v>
      </c>
      <c r="I80" s="111">
        <v>1800</v>
      </c>
      <c r="J80" s="111">
        <v>1800</v>
      </c>
      <c r="K80" s="177"/>
      <c r="L80" s="180"/>
      <c r="M80" s="180"/>
      <c r="N80" s="180"/>
      <c r="O80" s="180"/>
      <c r="P80" s="180"/>
      <c r="Q80" s="177"/>
      <c r="R80" s="74"/>
    </row>
    <row r="81" spans="1:21" x14ac:dyDescent="0.25">
      <c r="A81" s="170"/>
      <c r="B81" s="205"/>
      <c r="C81" s="187"/>
      <c r="D81" s="142" t="s">
        <v>12</v>
      </c>
      <c r="E81" s="111">
        <f t="shared" ref="E81:E83" si="43">SUM(F81:J81)</f>
        <v>0</v>
      </c>
      <c r="F81" s="111"/>
      <c r="G81" s="111"/>
      <c r="H81" s="111"/>
      <c r="I81" s="111"/>
      <c r="J81" s="111"/>
      <c r="K81" s="177"/>
      <c r="L81" s="180"/>
      <c r="M81" s="180"/>
      <c r="N81" s="180"/>
      <c r="O81" s="180"/>
      <c r="P81" s="180"/>
      <c r="Q81" s="177"/>
      <c r="R81" s="74"/>
    </row>
    <row r="82" spans="1:21" x14ac:dyDescent="0.25">
      <c r="A82" s="170"/>
      <c r="B82" s="205"/>
      <c r="C82" s="187"/>
      <c r="D82" s="142" t="s">
        <v>13</v>
      </c>
      <c r="E82" s="111">
        <f t="shared" si="43"/>
        <v>0</v>
      </c>
      <c r="F82" s="111"/>
      <c r="G82" s="111"/>
      <c r="H82" s="111"/>
      <c r="I82" s="111"/>
      <c r="J82" s="111"/>
      <c r="K82" s="177"/>
      <c r="L82" s="180"/>
      <c r="M82" s="180"/>
      <c r="N82" s="180"/>
      <c r="O82" s="180"/>
      <c r="P82" s="180"/>
      <c r="Q82" s="177"/>
      <c r="R82" s="74"/>
    </row>
    <row r="83" spans="1:21" x14ac:dyDescent="0.25">
      <c r="A83" s="170"/>
      <c r="B83" s="206"/>
      <c r="C83" s="188"/>
      <c r="D83" s="142" t="s">
        <v>14</v>
      </c>
      <c r="E83" s="111">
        <f t="shared" si="43"/>
        <v>0</v>
      </c>
      <c r="F83" s="111"/>
      <c r="G83" s="111"/>
      <c r="H83" s="111"/>
      <c r="I83" s="111"/>
      <c r="J83" s="111"/>
      <c r="K83" s="178"/>
      <c r="L83" s="181"/>
      <c r="M83" s="181"/>
      <c r="N83" s="181"/>
      <c r="O83" s="181"/>
      <c r="P83" s="181"/>
      <c r="Q83" s="178"/>
      <c r="R83" s="74"/>
    </row>
    <row r="84" spans="1:21" ht="15" customHeight="1" x14ac:dyDescent="0.25">
      <c r="A84" s="169" t="s">
        <v>281</v>
      </c>
      <c r="B84" s="204" t="s">
        <v>228</v>
      </c>
      <c r="C84" s="186" t="s">
        <v>220</v>
      </c>
      <c r="D84" s="142" t="s">
        <v>9</v>
      </c>
      <c r="E84" s="111">
        <f>SUM(E85:E89)</f>
        <v>7500</v>
      </c>
      <c r="F84" s="111">
        <f t="shared" ref="F84:J84" si="44">SUM(F85:F89)</f>
        <v>1500</v>
      </c>
      <c r="G84" s="111">
        <f t="shared" si="44"/>
        <v>1500</v>
      </c>
      <c r="H84" s="111">
        <f t="shared" si="44"/>
        <v>1500</v>
      </c>
      <c r="I84" s="111">
        <f t="shared" si="44"/>
        <v>1500</v>
      </c>
      <c r="J84" s="111">
        <f t="shared" si="44"/>
        <v>1500</v>
      </c>
      <c r="K84" s="176" t="s">
        <v>118</v>
      </c>
      <c r="L84" s="179">
        <v>100</v>
      </c>
      <c r="M84" s="179">
        <v>100</v>
      </c>
      <c r="N84" s="179">
        <v>100</v>
      </c>
      <c r="O84" s="179">
        <v>100</v>
      </c>
      <c r="P84" s="179">
        <v>100</v>
      </c>
      <c r="Q84" s="176" t="s">
        <v>219</v>
      </c>
      <c r="R84" s="74"/>
    </row>
    <row r="85" spans="1:21" x14ac:dyDescent="0.25">
      <c r="A85" s="170"/>
      <c r="B85" s="205"/>
      <c r="C85" s="187"/>
      <c r="D85" s="175" t="s">
        <v>10</v>
      </c>
      <c r="E85" s="164"/>
      <c r="F85" s="164"/>
      <c r="G85" s="164"/>
      <c r="H85" s="164"/>
      <c r="I85" s="164"/>
      <c r="J85" s="165"/>
      <c r="K85" s="177"/>
      <c r="L85" s="180"/>
      <c r="M85" s="180"/>
      <c r="N85" s="180"/>
      <c r="O85" s="180"/>
      <c r="P85" s="180"/>
      <c r="Q85" s="177"/>
      <c r="R85" s="74"/>
    </row>
    <row r="86" spans="1:21" x14ac:dyDescent="0.25">
      <c r="A86" s="170"/>
      <c r="B86" s="205"/>
      <c r="C86" s="187"/>
      <c r="D86" s="142" t="s">
        <v>11</v>
      </c>
      <c r="E86" s="111">
        <f>SUM(F86:J86)</f>
        <v>7500</v>
      </c>
      <c r="F86" s="111">
        <v>1500</v>
      </c>
      <c r="G86" s="111">
        <v>1500</v>
      </c>
      <c r="H86" s="111">
        <v>1500</v>
      </c>
      <c r="I86" s="111">
        <v>1500</v>
      </c>
      <c r="J86" s="111">
        <v>1500</v>
      </c>
      <c r="K86" s="177"/>
      <c r="L86" s="180"/>
      <c r="M86" s="180"/>
      <c r="N86" s="180"/>
      <c r="O86" s="180"/>
      <c r="P86" s="180"/>
      <c r="Q86" s="177"/>
      <c r="R86" s="74"/>
    </row>
    <row r="87" spans="1:21" x14ac:dyDescent="0.25">
      <c r="A87" s="170"/>
      <c r="B87" s="205"/>
      <c r="C87" s="187"/>
      <c r="D87" s="142" t="s">
        <v>12</v>
      </c>
      <c r="E87" s="111">
        <f t="shared" ref="E87:E89" si="45">SUM(F87:J87)</f>
        <v>0</v>
      </c>
      <c r="F87" s="111"/>
      <c r="G87" s="111"/>
      <c r="H87" s="111"/>
      <c r="I87" s="111"/>
      <c r="J87" s="111"/>
      <c r="K87" s="177"/>
      <c r="L87" s="180"/>
      <c r="M87" s="180"/>
      <c r="N87" s="180"/>
      <c r="O87" s="180"/>
      <c r="P87" s="180"/>
      <c r="Q87" s="177"/>
      <c r="R87" s="74"/>
    </row>
    <row r="88" spans="1:21" x14ac:dyDescent="0.25">
      <c r="A88" s="170"/>
      <c r="B88" s="205"/>
      <c r="C88" s="187"/>
      <c r="D88" s="142" t="s">
        <v>13</v>
      </c>
      <c r="E88" s="111">
        <f t="shared" si="45"/>
        <v>0</v>
      </c>
      <c r="F88" s="111"/>
      <c r="G88" s="111"/>
      <c r="H88" s="111"/>
      <c r="I88" s="111"/>
      <c r="J88" s="111"/>
      <c r="K88" s="177"/>
      <c r="L88" s="180"/>
      <c r="M88" s="180"/>
      <c r="N88" s="180"/>
      <c r="O88" s="180"/>
      <c r="P88" s="180"/>
      <c r="Q88" s="177"/>
      <c r="R88" s="74"/>
    </row>
    <row r="89" spans="1:21" x14ac:dyDescent="0.25">
      <c r="A89" s="170"/>
      <c r="B89" s="206"/>
      <c r="C89" s="188"/>
      <c r="D89" s="142" t="s">
        <v>14</v>
      </c>
      <c r="E89" s="111">
        <f t="shared" si="45"/>
        <v>0</v>
      </c>
      <c r="F89" s="111"/>
      <c r="G89" s="111"/>
      <c r="H89" s="111"/>
      <c r="I89" s="111"/>
      <c r="J89" s="111"/>
      <c r="K89" s="178"/>
      <c r="L89" s="181"/>
      <c r="M89" s="181"/>
      <c r="N89" s="181"/>
      <c r="O89" s="181"/>
      <c r="P89" s="181"/>
      <c r="Q89" s="178"/>
      <c r="R89" s="74"/>
    </row>
    <row r="90" spans="1:21" ht="15" customHeight="1" x14ac:dyDescent="0.25">
      <c r="A90" s="169" t="s">
        <v>282</v>
      </c>
      <c r="B90" s="204" t="s">
        <v>228</v>
      </c>
      <c r="C90" s="186" t="s">
        <v>220</v>
      </c>
      <c r="D90" s="142" t="s">
        <v>9</v>
      </c>
      <c r="E90" s="111">
        <f t="shared" ref="E90:J90" si="46">SUM(E91:E95)</f>
        <v>2750</v>
      </c>
      <c r="F90" s="111">
        <f t="shared" si="46"/>
        <v>550</v>
      </c>
      <c r="G90" s="111">
        <f t="shared" si="46"/>
        <v>550</v>
      </c>
      <c r="H90" s="111">
        <f t="shared" si="46"/>
        <v>550</v>
      </c>
      <c r="I90" s="111">
        <f t="shared" si="46"/>
        <v>550</v>
      </c>
      <c r="J90" s="111">
        <f t="shared" si="46"/>
        <v>550</v>
      </c>
      <c r="K90" s="176" t="s">
        <v>118</v>
      </c>
      <c r="L90" s="179">
        <v>100</v>
      </c>
      <c r="M90" s="179">
        <v>100</v>
      </c>
      <c r="N90" s="179">
        <v>100</v>
      </c>
      <c r="O90" s="179">
        <v>100</v>
      </c>
      <c r="P90" s="179">
        <v>100</v>
      </c>
      <c r="Q90" s="207" t="s">
        <v>203</v>
      </c>
      <c r="R90" s="74"/>
    </row>
    <row r="91" spans="1:21" x14ac:dyDescent="0.25">
      <c r="A91" s="170"/>
      <c r="B91" s="205"/>
      <c r="C91" s="187"/>
      <c r="D91" s="175" t="s">
        <v>10</v>
      </c>
      <c r="E91" s="164"/>
      <c r="F91" s="164"/>
      <c r="G91" s="164"/>
      <c r="H91" s="164"/>
      <c r="I91" s="164"/>
      <c r="J91" s="165"/>
      <c r="K91" s="177"/>
      <c r="L91" s="180"/>
      <c r="M91" s="180"/>
      <c r="N91" s="180"/>
      <c r="O91" s="180"/>
      <c r="P91" s="180"/>
      <c r="Q91" s="208"/>
      <c r="R91" s="74"/>
    </row>
    <row r="92" spans="1:21" x14ac:dyDescent="0.25">
      <c r="A92" s="170"/>
      <c r="B92" s="205"/>
      <c r="C92" s="187"/>
      <c r="D92" s="142" t="s">
        <v>11</v>
      </c>
      <c r="E92" s="111">
        <f>SUM(F92:J92)</f>
        <v>2750</v>
      </c>
      <c r="F92" s="111">
        <v>550</v>
      </c>
      <c r="G92" s="111">
        <v>550</v>
      </c>
      <c r="H92" s="111">
        <v>550</v>
      </c>
      <c r="I92" s="111">
        <v>550</v>
      </c>
      <c r="J92" s="111">
        <v>550</v>
      </c>
      <c r="K92" s="177"/>
      <c r="L92" s="180"/>
      <c r="M92" s="180"/>
      <c r="N92" s="180"/>
      <c r="O92" s="180"/>
      <c r="P92" s="180"/>
      <c r="Q92" s="208"/>
      <c r="R92" s="74"/>
    </row>
    <row r="93" spans="1:21" x14ac:dyDescent="0.25">
      <c r="A93" s="170"/>
      <c r="B93" s="205"/>
      <c r="C93" s="187"/>
      <c r="D93" s="142" t="s">
        <v>12</v>
      </c>
      <c r="E93" s="111">
        <f t="shared" ref="E93:E95" si="47">SUM(F93:J93)</f>
        <v>0</v>
      </c>
      <c r="F93" s="111"/>
      <c r="G93" s="111"/>
      <c r="H93" s="111"/>
      <c r="I93" s="111"/>
      <c r="J93" s="111"/>
      <c r="K93" s="177"/>
      <c r="L93" s="180"/>
      <c r="M93" s="180"/>
      <c r="N93" s="180"/>
      <c r="O93" s="180"/>
      <c r="P93" s="180"/>
      <c r="Q93" s="208"/>
      <c r="R93" s="74"/>
    </row>
    <row r="94" spans="1:21" x14ac:dyDescent="0.25">
      <c r="A94" s="170"/>
      <c r="B94" s="205"/>
      <c r="C94" s="187"/>
      <c r="D94" s="142" t="s">
        <v>13</v>
      </c>
      <c r="E94" s="111">
        <f t="shared" si="47"/>
        <v>0</v>
      </c>
      <c r="F94" s="111"/>
      <c r="G94" s="111"/>
      <c r="H94" s="111"/>
      <c r="I94" s="111"/>
      <c r="J94" s="111"/>
      <c r="K94" s="177"/>
      <c r="L94" s="180"/>
      <c r="M94" s="180"/>
      <c r="N94" s="180"/>
      <c r="O94" s="180"/>
      <c r="P94" s="180"/>
      <c r="Q94" s="208"/>
      <c r="R94" s="74"/>
    </row>
    <row r="95" spans="1:21" x14ac:dyDescent="0.25">
      <c r="A95" s="170"/>
      <c r="B95" s="206"/>
      <c r="C95" s="188"/>
      <c r="D95" s="142" t="s">
        <v>14</v>
      </c>
      <c r="E95" s="111">
        <f t="shared" si="47"/>
        <v>0</v>
      </c>
      <c r="F95" s="111"/>
      <c r="G95" s="111"/>
      <c r="H95" s="111"/>
      <c r="I95" s="111"/>
      <c r="J95" s="111"/>
      <c r="K95" s="178"/>
      <c r="L95" s="181"/>
      <c r="M95" s="181"/>
      <c r="N95" s="181"/>
      <c r="O95" s="181"/>
      <c r="P95" s="181"/>
      <c r="Q95" s="209"/>
      <c r="R95" s="74"/>
    </row>
    <row r="96" spans="1:21" x14ac:dyDescent="0.25">
      <c r="A96" s="166"/>
      <c r="B96" s="169" t="s">
        <v>69</v>
      </c>
      <c r="C96" s="166"/>
      <c r="D96" s="142" t="s">
        <v>9</v>
      </c>
      <c r="E96" s="111">
        <f>SUM(E97:E101)</f>
        <v>19250</v>
      </c>
      <c r="F96" s="111">
        <f>F98+F99+F100+F101</f>
        <v>3850</v>
      </c>
      <c r="G96" s="111">
        <f t="shared" ref="G96:H96" si="48">G98+G99+G100+G101</f>
        <v>3850</v>
      </c>
      <c r="H96" s="111">
        <f t="shared" si="48"/>
        <v>3850</v>
      </c>
      <c r="I96" s="111">
        <f>I98+I99+I100+I101</f>
        <v>3850</v>
      </c>
      <c r="J96" s="111">
        <f>J98+J99+J100+J101</f>
        <v>3850</v>
      </c>
      <c r="K96" s="172"/>
      <c r="L96" s="166"/>
      <c r="M96" s="166"/>
      <c r="N96" s="166"/>
      <c r="O96" s="166"/>
      <c r="P96" s="166"/>
      <c r="Q96" s="172"/>
      <c r="R96" s="74"/>
      <c r="S96" s="76"/>
      <c r="T96" s="76"/>
      <c r="U96" s="76"/>
    </row>
    <row r="97" spans="1:21" x14ac:dyDescent="0.25">
      <c r="A97" s="167"/>
      <c r="B97" s="170"/>
      <c r="C97" s="167"/>
      <c r="D97" s="175" t="s">
        <v>10</v>
      </c>
      <c r="E97" s="164"/>
      <c r="F97" s="164"/>
      <c r="G97" s="164"/>
      <c r="H97" s="164"/>
      <c r="I97" s="164"/>
      <c r="J97" s="165"/>
      <c r="K97" s="173"/>
      <c r="L97" s="167"/>
      <c r="M97" s="167"/>
      <c r="N97" s="167"/>
      <c r="O97" s="167"/>
      <c r="P97" s="167"/>
      <c r="Q97" s="173"/>
      <c r="R97" s="74"/>
      <c r="S97" s="76"/>
      <c r="T97" s="76"/>
      <c r="U97" s="76"/>
    </row>
    <row r="98" spans="1:21" x14ac:dyDescent="0.25">
      <c r="A98" s="167"/>
      <c r="B98" s="170"/>
      <c r="C98" s="167"/>
      <c r="D98" s="142" t="s">
        <v>11</v>
      </c>
      <c r="E98" s="111">
        <f>SUM(F98:J98)</f>
        <v>19250</v>
      </c>
      <c r="F98" s="111">
        <f>F74</f>
        <v>3850</v>
      </c>
      <c r="G98" s="111">
        <f t="shared" ref="G98:J98" si="49">G74</f>
        <v>3850</v>
      </c>
      <c r="H98" s="111">
        <f t="shared" si="49"/>
        <v>3850</v>
      </c>
      <c r="I98" s="111">
        <f t="shared" si="49"/>
        <v>3850</v>
      </c>
      <c r="J98" s="111">
        <f t="shared" si="49"/>
        <v>3850</v>
      </c>
      <c r="K98" s="173"/>
      <c r="L98" s="167"/>
      <c r="M98" s="167"/>
      <c r="N98" s="167"/>
      <c r="O98" s="167"/>
      <c r="P98" s="167"/>
      <c r="Q98" s="173"/>
      <c r="R98" s="74"/>
      <c r="S98" s="76"/>
      <c r="T98" s="76"/>
      <c r="U98" s="76"/>
    </row>
    <row r="99" spans="1:21" x14ac:dyDescent="0.25">
      <c r="A99" s="167"/>
      <c r="B99" s="170"/>
      <c r="C99" s="167"/>
      <c r="D99" s="142" t="s">
        <v>12</v>
      </c>
      <c r="E99" s="111">
        <f t="shared" ref="E99:E101" si="50">SUM(F99:J99)</f>
        <v>0</v>
      </c>
      <c r="F99" s="111">
        <f t="shared" ref="F99:J99" si="51">F75</f>
        <v>0</v>
      </c>
      <c r="G99" s="111">
        <f t="shared" si="51"/>
        <v>0</v>
      </c>
      <c r="H99" s="111">
        <f t="shared" si="51"/>
        <v>0</v>
      </c>
      <c r="I99" s="111">
        <f t="shared" si="51"/>
        <v>0</v>
      </c>
      <c r="J99" s="111">
        <f t="shared" si="51"/>
        <v>0</v>
      </c>
      <c r="K99" s="173"/>
      <c r="L99" s="167"/>
      <c r="M99" s="167"/>
      <c r="N99" s="167"/>
      <c r="O99" s="167"/>
      <c r="P99" s="167"/>
      <c r="Q99" s="173"/>
      <c r="R99" s="74"/>
      <c r="S99" s="76"/>
      <c r="T99" s="76"/>
      <c r="U99" s="76"/>
    </row>
    <row r="100" spans="1:21" x14ac:dyDescent="0.25">
      <c r="A100" s="167"/>
      <c r="B100" s="170"/>
      <c r="C100" s="167"/>
      <c r="D100" s="142" t="s">
        <v>13</v>
      </c>
      <c r="E100" s="111">
        <f t="shared" si="50"/>
        <v>0</v>
      </c>
      <c r="F100" s="111">
        <f t="shared" ref="F100:J100" si="52">F76</f>
        <v>0</v>
      </c>
      <c r="G100" s="111">
        <f t="shared" si="52"/>
        <v>0</v>
      </c>
      <c r="H100" s="111">
        <f t="shared" si="52"/>
        <v>0</v>
      </c>
      <c r="I100" s="111">
        <f t="shared" si="52"/>
        <v>0</v>
      </c>
      <c r="J100" s="111">
        <f t="shared" si="52"/>
        <v>0</v>
      </c>
      <c r="K100" s="173"/>
      <c r="L100" s="167"/>
      <c r="M100" s="167"/>
      <c r="N100" s="167"/>
      <c r="O100" s="167"/>
      <c r="P100" s="167"/>
      <c r="Q100" s="173"/>
      <c r="R100" s="74"/>
      <c r="S100" s="76"/>
      <c r="T100" s="76"/>
      <c r="U100" s="76"/>
    </row>
    <row r="101" spans="1:21" x14ac:dyDescent="0.25">
      <c r="A101" s="168"/>
      <c r="B101" s="171"/>
      <c r="C101" s="168"/>
      <c r="D101" s="142" t="s">
        <v>14</v>
      </c>
      <c r="E101" s="111">
        <f t="shared" si="50"/>
        <v>0</v>
      </c>
      <c r="F101" s="111">
        <f t="shared" ref="F101:J101" si="53">F77</f>
        <v>0</v>
      </c>
      <c r="G101" s="111">
        <f t="shared" si="53"/>
        <v>0</v>
      </c>
      <c r="H101" s="111">
        <f t="shared" si="53"/>
        <v>0</v>
      </c>
      <c r="I101" s="111">
        <f t="shared" si="53"/>
        <v>0</v>
      </c>
      <c r="J101" s="111">
        <f t="shared" si="53"/>
        <v>0</v>
      </c>
      <c r="K101" s="174"/>
      <c r="L101" s="168"/>
      <c r="M101" s="168"/>
      <c r="N101" s="168"/>
      <c r="O101" s="168"/>
      <c r="P101" s="168"/>
      <c r="Q101" s="174"/>
      <c r="R101" s="74"/>
      <c r="S101" s="76"/>
      <c r="T101" s="76"/>
      <c r="U101" s="76"/>
    </row>
    <row r="102" spans="1:21" x14ac:dyDescent="0.25">
      <c r="A102" s="162"/>
      <c r="B102" s="163" t="s">
        <v>108</v>
      </c>
      <c r="C102" s="163"/>
      <c r="D102" s="143" t="s">
        <v>9</v>
      </c>
      <c r="E102" s="111">
        <f>SUM(E103:E107)</f>
        <v>1911479.3893880942</v>
      </c>
      <c r="F102" s="111">
        <f>F104+F105+F106+F107</f>
        <v>365442.94886999996</v>
      </c>
      <c r="G102" s="111">
        <f t="shared" ref="G102:H102" si="54">G104+G105+G106+G107</f>
        <v>370097.37786000001</v>
      </c>
      <c r="H102" s="111">
        <f t="shared" si="54"/>
        <v>385921.05806880002</v>
      </c>
      <c r="I102" s="111">
        <f>I104+I105+I106+I107</f>
        <v>392665.73716475209</v>
      </c>
      <c r="J102" s="111">
        <f>J104+J105+J106+J107</f>
        <v>397352.26742454211</v>
      </c>
      <c r="K102" s="166"/>
      <c r="L102" s="166"/>
      <c r="M102" s="166"/>
      <c r="N102" s="166"/>
      <c r="O102" s="166"/>
      <c r="P102" s="166"/>
      <c r="Q102" s="172"/>
      <c r="R102" s="74"/>
    </row>
    <row r="103" spans="1:21" x14ac:dyDescent="0.25">
      <c r="A103" s="162"/>
      <c r="B103" s="163"/>
      <c r="C103" s="163"/>
      <c r="D103" s="164" t="s">
        <v>10</v>
      </c>
      <c r="E103" s="164"/>
      <c r="F103" s="164"/>
      <c r="G103" s="164"/>
      <c r="H103" s="164"/>
      <c r="I103" s="164"/>
      <c r="J103" s="165"/>
      <c r="K103" s="167"/>
      <c r="L103" s="167"/>
      <c r="M103" s="167"/>
      <c r="N103" s="167"/>
      <c r="O103" s="167"/>
      <c r="P103" s="167"/>
      <c r="Q103" s="173"/>
      <c r="R103" s="74"/>
    </row>
    <row r="104" spans="1:21" x14ac:dyDescent="0.25">
      <c r="A104" s="162"/>
      <c r="B104" s="163"/>
      <c r="C104" s="163"/>
      <c r="D104" s="143" t="s">
        <v>11</v>
      </c>
      <c r="E104" s="111">
        <f>SUM(F104:J104)</f>
        <v>717720.18603809422</v>
      </c>
      <c r="F104" s="111">
        <f>F98+F67+F36</f>
        <v>134127.1882</v>
      </c>
      <c r="G104" s="111">
        <f t="shared" ref="G104:J104" si="55">G98+G67+G36</f>
        <v>131714.41719000001</v>
      </c>
      <c r="H104" s="111">
        <f t="shared" si="55"/>
        <v>144700.89739880004</v>
      </c>
      <c r="I104" s="111">
        <f t="shared" si="55"/>
        <v>151245.57649475205</v>
      </c>
      <c r="J104" s="111">
        <f t="shared" si="55"/>
        <v>155932.10675454212</v>
      </c>
      <c r="K104" s="167"/>
      <c r="L104" s="167"/>
      <c r="M104" s="167"/>
      <c r="N104" s="167"/>
      <c r="O104" s="167"/>
      <c r="P104" s="167"/>
      <c r="Q104" s="173"/>
      <c r="R104" s="74"/>
    </row>
    <row r="105" spans="1:21" x14ac:dyDescent="0.25">
      <c r="A105" s="162"/>
      <c r="B105" s="163"/>
      <c r="C105" s="163"/>
      <c r="D105" s="143" t="s">
        <v>12</v>
      </c>
      <c r="E105" s="111">
        <f t="shared" ref="E105:E107" si="56">SUM(F105:J105)</f>
        <v>1162059.2033500001</v>
      </c>
      <c r="F105" s="111">
        <f t="shared" ref="F105:J107" si="57">F99+F68+F37</f>
        <v>225475.76066999999</v>
      </c>
      <c r="G105" s="111">
        <f t="shared" si="57"/>
        <v>232242.96067</v>
      </c>
      <c r="H105" s="111">
        <f t="shared" si="57"/>
        <v>234780.16067000001</v>
      </c>
      <c r="I105" s="111">
        <f t="shared" si="57"/>
        <v>234780.16067000001</v>
      </c>
      <c r="J105" s="111">
        <f t="shared" si="57"/>
        <v>234780.16067000001</v>
      </c>
      <c r="K105" s="167"/>
      <c r="L105" s="167"/>
      <c r="M105" s="167"/>
      <c r="N105" s="167"/>
      <c r="O105" s="167"/>
      <c r="P105" s="167"/>
      <c r="Q105" s="173"/>
      <c r="R105" s="74"/>
    </row>
    <row r="106" spans="1:21" x14ac:dyDescent="0.25">
      <c r="A106" s="162"/>
      <c r="B106" s="163"/>
      <c r="C106" s="163"/>
      <c r="D106" s="143" t="s">
        <v>13</v>
      </c>
      <c r="E106" s="111">
        <f t="shared" si="56"/>
        <v>0</v>
      </c>
      <c r="F106" s="111">
        <f t="shared" si="57"/>
        <v>0</v>
      </c>
      <c r="G106" s="111">
        <f t="shared" si="57"/>
        <v>0</v>
      </c>
      <c r="H106" s="111">
        <f t="shared" si="57"/>
        <v>0</v>
      </c>
      <c r="I106" s="111">
        <f t="shared" si="57"/>
        <v>0</v>
      </c>
      <c r="J106" s="111">
        <f t="shared" si="57"/>
        <v>0</v>
      </c>
      <c r="K106" s="167"/>
      <c r="L106" s="167"/>
      <c r="M106" s="167"/>
      <c r="N106" s="167"/>
      <c r="O106" s="167"/>
      <c r="P106" s="167"/>
      <c r="Q106" s="173"/>
      <c r="R106" s="74"/>
    </row>
    <row r="107" spans="1:21" x14ac:dyDescent="0.25">
      <c r="A107" s="162"/>
      <c r="B107" s="163"/>
      <c r="C107" s="163"/>
      <c r="D107" s="143" t="s">
        <v>14</v>
      </c>
      <c r="E107" s="111">
        <f t="shared" si="56"/>
        <v>31700</v>
      </c>
      <c r="F107" s="111">
        <f t="shared" si="57"/>
        <v>5840</v>
      </c>
      <c r="G107" s="111">
        <f t="shared" si="57"/>
        <v>6140</v>
      </c>
      <c r="H107" s="111">
        <f t="shared" si="57"/>
        <v>6440</v>
      </c>
      <c r="I107" s="111">
        <f t="shared" si="57"/>
        <v>6640</v>
      </c>
      <c r="J107" s="111">
        <f t="shared" si="57"/>
        <v>6640</v>
      </c>
      <c r="K107" s="168"/>
      <c r="L107" s="168"/>
      <c r="M107" s="168"/>
      <c r="N107" s="168"/>
      <c r="O107" s="168"/>
      <c r="P107" s="168"/>
      <c r="Q107" s="174"/>
      <c r="R107" s="74"/>
    </row>
    <row r="108" spans="1:21" x14ac:dyDescent="0.25">
      <c r="A108" s="144"/>
      <c r="B108" s="145"/>
      <c r="C108" s="145"/>
      <c r="D108" s="74"/>
      <c r="E108" s="74"/>
      <c r="F108" s="146"/>
      <c r="G108" s="146"/>
      <c r="H108" s="74"/>
      <c r="I108" s="74"/>
      <c r="J108" s="74"/>
      <c r="K108" s="74"/>
      <c r="L108" s="74"/>
      <c r="M108" s="74"/>
      <c r="N108" s="74"/>
      <c r="O108" s="74"/>
      <c r="P108" s="74"/>
      <c r="Q108" s="74"/>
      <c r="R108" s="74"/>
    </row>
    <row r="109" spans="1:21" x14ac:dyDescent="0.25">
      <c r="A109" s="144"/>
      <c r="B109" s="145"/>
      <c r="C109" s="145"/>
      <c r="D109" s="74"/>
      <c r="E109" s="74"/>
      <c r="F109" s="189" t="s">
        <v>24</v>
      </c>
      <c r="G109" s="189"/>
      <c r="H109" s="189"/>
      <c r="I109" s="189"/>
      <c r="J109" s="74"/>
      <c r="K109" s="74"/>
      <c r="L109" s="74"/>
      <c r="M109" s="74"/>
      <c r="N109" s="74"/>
      <c r="O109" s="74"/>
      <c r="P109" s="74"/>
      <c r="Q109" s="74"/>
      <c r="R109" s="74"/>
    </row>
    <row r="110" spans="1:21" x14ac:dyDescent="0.25">
      <c r="A110" s="144"/>
      <c r="B110" s="145"/>
      <c r="C110" s="145"/>
      <c r="D110" s="74"/>
      <c r="E110" s="74"/>
      <c r="F110" s="74"/>
      <c r="G110" s="74"/>
      <c r="H110" s="74"/>
      <c r="I110" s="74"/>
      <c r="J110" s="74"/>
      <c r="K110" s="74"/>
      <c r="L110" s="74"/>
      <c r="M110" s="74"/>
      <c r="N110" s="74"/>
      <c r="O110" s="74"/>
      <c r="P110" s="74"/>
      <c r="Q110" s="74"/>
      <c r="R110" s="74"/>
    </row>
    <row r="111" spans="1:21" x14ac:dyDescent="0.25">
      <c r="A111" s="144"/>
      <c r="B111" s="145"/>
      <c r="C111" s="145"/>
      <c r="D111" s="74"/>
      <c r="E111" s="74"/>
      <c r="F111" s="147"/>
      <c r="G111" s="147"/>
      <c r="H111" s="147"/>
      <c r="I111" s="147"/>
      <c r="J111" s="147"/>
      <c r="K111" s="74"/>
      <c r="L111" s="74"/>
      <c r="M111" s="74"/>
      <c r="N111" s="74"/>
      <c r="O111" s="74"/>
      <c r="P111" s="74"/>
      <c r="Q111" s="74"/>
      <c r="R111" s="74"/>
    </row>
    <row r="112" spans="1:21" x14ac:dyDescent="0.25">
      <c r="A112" s="145"/>
      <c r="B112" s="145"/>
      <c r="C112" s="145"/>
      <c r="D112" s="74"/>
      <c r="E112" s="74"/>
      <c r="F112" s="147"/>
      <c r="G112" s="147"/>
      <c r="H112" s="147"/>
      <c r="I112" s="147"/>
      <c r="J112" s="147"/>
      <c r="K112" s="74"/>
      <c r="L112" s="74"/>
      <c r="M112" s="74"/>
      <c r="N112" s="74"/>
      <c r="O112" s="74"/>
      <c r="P112" s="74"/>
      <c r="Q112" s="74"/>
      <c r="R112" s="74"/>
    </row>
    <row r="113" spans="1:18" x14ac:dyDescent="0.25">
      <c r="A113" s="145"/>
      <c r="B113" s="145"/>
      <c r="C113" s="145"/>
      <c r="D113" s="74"/>
      <c r="E113" s="147"/>
      <c r="F113" s="147"/>
      <c r="G113" s="147"/>
      <c r="H113" s="147"/>
      <c r="I113" s="147"/>
      <c r="J113" s="147"/>
      <c r="K113" s="74"/>
      <c r="L113" s="74"/>
      <c r="M113" s="74"/>
      <c r="N113" s="74"/>
      <c r="O113" s="74"/>
      <c r="P113" s="74"/>
      <c r="Q113" s="74"/>
      <c r="R113" s="74"/>
    </row>
    <row r="114" spans="1:18" x14ac:dyDescent="0.25">
      <c r="A114" s="74"/>
      <c r="B114" s="74"/>
      <c r="C114" s="74"/>
      <c r="D114" s="74"/>
      <c r="E114" s="74"/>
      <c r="F114" s="74"/>
      <c r="G114" s="74"/>
      <c r="H114" s="74"/>
      <c r="I114" s="74"/>
      <c r="J114" s="74"/>
      <c r="K114" s="74"/>
      <c r="L114" s="74"/>
      <c r="M114" s="74"/>
      <c r="N114" s="74"/>
      <c r="O114" s="74"/>
      <c r="P114" s="74"/>
      <c r="Q114" s="74"/>
      <c r="R114" s="74"/>
    </row>
    <row r="118" spans="1:18" x14ac:dyDescent="0.25">
      <c r="F118" s="148"/>
      <c r="G118" s="148"/>
      <c r="H118" s="148"/>
      <c r="I118" s="148"/>
      <c r="J118" s="148"/>
    </row>
  </sheetData>
  <mergeCells count="203">
    <mergeCell ref="B40:Q40"/>
    <mergeCell ref="K28:K29"/>
    <mergeCell ref="L28:L29"/>
    <mergeCell ref="M28:M29"/>
    <mergeCell ref="N28:N29"/>
    <mergeCell ref="O28:O29"/>
    <mergeCell ref="P28:P29"/>
    <mergeCell ref="K30:K33"/>
    <mergeCell ref="L30:L33"/>
    <mergeCell ref="M30:M33"/>
    <mergeCell ref="N30:N33"/>
    <mergeCell ref="O30:O33"/>
    <mergeCell ref="P30:P33"/>
    <mergeCell ref="Q34:Q39"/>
    <mergeCell ref="D35:J35"/>
    <mergeCell ref="B28:B33"/>
    <mergeCell ref="C28:C33"/>
    <mergeCell ref="D29:J29"/>
    <mergeCell ref="B53:B58"/>
    <mergeCell ref="C53:C58"/>
    <mergeCell ref="K53:K58"/>
    <mergeCell ref="L53:L58"/>
    <mergeCell ref="M53:M58"/>
    <mergeCell ref="N53:N58"/>
    <mergeCell ref="O53:O58"/>
    <mergeCell ref="P53:P58"/>
    <mergeCell ref="B71:Q71"/>
    <mergeCell ref="Q65:Q70"/>
    <mergeCell ref="D66:J66"/>
    <mergeCell ref="Q53:Q58"/>
    <mergeCell ref="D54:J54"/>
    <mergeCell ref="A65:A70"/>
    <mergeCell ref="B65:B70"/>
    <mergeCell ref="C65:C70"/>
    <mergeCell ref="K65:K70"/>
    <mergeCell ref="L65:L70"/>
    <mergeCell ref="M65:M70"/>
    <mergeCell ref="N65:N70"/>
    <mergeCell ref="O65:O70"/>
    <mergeCell ref="P65:P70"/>
    <mergeCell ref="K16:K18"/>
    <mergeCell ref="L16:L18"/>
    <mergeCell ref="M16:M18"/>
    <mergeCell ref="N16:N18"/>
    <mergeCell ref="O16:O18"/>
    <mergeCell ref="P16:P18"/>
    <mergeCell ref="K19:K21"/>
    <mergeCell ref="L19:L21"/>
    <mergeCell ref="A28:A33"/>
    <mergeCell ref="N22:N27"/>
    <mergeCell ref="A34:A39"/>
    <mergeCell ref="B34:B39"/>
    <mergeCell ref="C34:C39"/>
    <mergeCell ref="K34:K39"/>
    <mergeCell ref="L34:L39"/>
    <mergeCell ref="M34:M39"/>
    <mergeCell ref="N34:N39"/>
    <mergeCell ref="O34:O39"/>
    <mergeCell ref="P34:P39"/>
    <mergeCell ref="A53:A58"/>
    <mergeCell ref="N19:N21"/>
    <mergeCell ref="O19:O21"/>
    <mergeCell ref="P19:P21"/>
    <mergeCell ref="A90:A95"/>
    <mergeCell ref="B90:B95"/>
    <mergeCell ref="C90:C95"/>
    <mergeCell ref="K90:K95"/>
    <mergeCell ref="L90:L95"/>
    <mergeCell ref="O90:O95"/>
    <mergeCell ref="P90:P95"/>
    <mergeCell ref="A78:A83"/>
    <mergeCell ref="B78:B83"/>
    <mergeCell ref="C78:C83"/>
    <mergeCell ref="K78:K83"/>
    <mergeCell ref="L78:L83"/>
    <mergeCell ref="O78:O83"/>
    <mergeCell ref="P78:P83"/>
    <mergeCell ref="B59:B64"/>
    <mergeCell ref="C59:C64"/>
    <mergeCell ref="A47:A52"/>
    <mergeCell ref="B47:B52"/>
    <mergeCell ref="C47:C52"/>
    <mergeCell ref="K22:K27"/>
    <mergeCell ref="Q90:Q95"/>
    <mergeCell ref="D91:J91"/>
    <mergeCell ref="M90:M95"/>
    <mergeCell ref="N90:N95"/>
    <mergeCell ref="A84:A89"/>
    <mergeCell ref="B84:B89"/>
    <mergeCell ref="C84:C89"/>
    <mergeCell ref="K84:K89"/>
    <mergeCell ref="L84:L89"/>
    <mergeCell ref="O84:O89"/>
    <mergeCell ref="P84:P89"/>
    <mergeCell ref="Q84:Q89"/>
    <mergeCell ref="D85:J85"/>
    <mergeCell ref="M84:M89"/>
    <mergeCell ref="N84:N89"/>
    <mergeCell ref="Q78:Q83"/>
    <mergeCell ref="D79:J79"/>
    <mergeCell ref="M78:M83"/>
    <mergeCell ref="N78:N83"/>
    <mergeCell ref="A72:A77"/>
    <mergeCell ref="B72:B77"/>
    <mergeCell ref="C72:C77"/>
    <mergeCell ref="K72:K77"/>
    <mergeCell ref="L72:L77"/>
    <mergeCell ref="O72:O77"/>
    <mergeCell ref="P72:P77"/>
    <mergeCell ref="Q72:Q77"/>
    <mergeCell ref="D73:J73"/>
    <mergeCell ref="M72:M77"/>
    <mergeCell ref="N72:N77"/>
    <mergeCell ref="F109:I109"/>
    <mergeCell ref="B8:Q8"/>
    <mergeCell ref="A10:A15"/>
    <mergeCell ref="B10:B15"/>
    <mergeCell ref="C10:C15"/>
    <mergeCell ref="D11:J11"/>
    <mergeCell ref="Q22:Q27"/>
    <mergeCell ref="D23:J23"/>
    <mergeCell ref="P22:P27"/>
    <mergeCell ref="Q41:Q46"/>
    <mergeCell ref="Q59:Q64"/>
    <mergeCell ref="Q47:Q52"/>
    <mergeCell ref="Q28:Q33"/>
    <mergeCell ref="D42:J42"/>
    <mergeCell ref="D60:J60"/>
    <mergeCell ref="D48:J48"/>
    <mergeCell ref="A22:A27"/>
    <mergeCell ref="B22:B27"/>
    <mergeCell ref="C22:C27"/>
    <mergeCell ref="N59:N64"/>
    <mergeCell ref="A41:A46"/>
    <mergeCell ref="B41:B46"/>
    <mergeCell ref="C41:C46"/>
    <mergeCell ref="A59:A64"/>
    <mergeCell ref="O1:Q1"/>
    <mergeCell ref="C16:C21"/>
    <mergeCell ref="D17:J17"/>
    <mergeCell ref="A3:Q3"/>
    <mergeCell ref="A5:A6"/>
    <mergeCell ref="B5:B6"/>
    <mergeCell ref="C5:C6"/>
    <mergeCell ref="D5:D6"/>
    <mergeCell ref="E5:J5"/>
    <mergeCell ref="K5:P5"/>
    <mergeCell ref="Q5:Q6"/>
    <mergeCell ref="A16:A21"/>
    <mergeCell ref="B16:B21"/>
    <mergeCell ref="Q10:Q15"/>
    <mergeCell ref="B9:Q9"/>
    <mergeCell ref="K11:K15"/>
    <mergeCell ref="L11:L15"/>
    <mergeCell ref="M11:M15"/>
    <mergeCell ref="N11:N15"/>
    <mergeCell ref="O11:O15"/>
    <mergeCell ref="K2:Q2"/>
    <mergeCell ref="Q16:Q21"/>
    <mergeCell ref="M19:M21"/>
    <mergeCell ref="P11:P15"/>
    <mergeCell ref="Q102:Q107"/>
    <mergeCell ref="K41:K46"/>
    <mergeCell ref="L41:L46"/>
    <mergeCell ref="O41:O46"/>
    <mergeCell ref="P41:P46"/>
    <mergeCell ref="M102:M107"/>
    <mergeCell ref="N102:N107"/>
    <mergeCell ref="Q96:Q101"/>
    <mergeCell ref="L22:L27"/>
    <mergeCell ref="O22:O27"/>
    <mergeCell ref="K59:K64"/>
    <mergeCell ref="L59:L64"/>
    <mergeCell ref="O59:O64"/>
    <mergeCell ref="P59:P64"/>
    <mergeCell ref="M41:M46"/>
    <mergeCell ref="N41:N46"/>
    <mergeCell ref="M47:M52"/>
    <mergeCell ref="N47:N52"/>
    <mergeCell ref="M59:M64"/>
    <mergeCell ref="K47:K52"/>
    <mergeCell ref="L47:L52"/>
    <mergeCell ref="O47:O52"/>
    <mergeCell ref="P47:P52"/>
    <mergeCell ref="M22:M27"/>
    <mergeCell ref="M96:M101"/>
    <mergeCell ref="N96:N101"/>
    <mergeCell ref="O96:O101"/>
    <mergeCell ref="P96:P101"/>
    <mergeCell ref="D97:J97"/>
    <mergeCell ref="K102:K107"/>
    <mergeCell ref="L102:L107"/>
    <mergeCell ref="O102:O107"/>
    <mergeCell ref="P102:P107"/>
    <mergeCell ref="A102:A107"/>
    <mergeCell ref="B102:B107"/>
    <mergeCell ref="C102:C107"/>
    <mergeCell ref="D103:J103"/>
    <mergeCell ref="A96:A101"/>
    <mergeCell ref="B96:B101"/>
    <mergeCell ref="C96:C101"/>
    <mergeCell ref="K96:K101"/>
    <mergeCell ref="L96:L101"/>
  </mergeCells>
  <pageMargins left="0.31496062992125984" right="0.31496062992125984" top="0.74803149606299213" bottom="0.55118110236220474" header="0.31496062992125984" footer="0.31496062992125984"/>
  <pageSetup paperSize="9" scale="71" firstPageNumber="47" fitToHeight="0" orientation="landscape" useFirstPageNumber="1" r:id="rId1"/>
  <headerFooter>
    <oddHeader>&amp;C&amp;P</oddHeader>
  </headerFooter>
  <rowBreaks count="3" manualBreakCount="3">
    <brk id="27" max="16383" man="1"/>
    <brk id="52" max="16383" man="1"/>
    <brk id="8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Layout" zoomScaleNormal="100" workbookViewId="0">
      <selection sqref="A1:H1048576"/>
    </sheetView>
  </sheetViews>
  <sheetFormatPr defaultRowHeight="15" x14ac:dyDescent="0.25"/>
  <cols>
    <col min="1" max="1" width="3" customWidth="1"/>
    <col min="2" max="2" width="43" customWidth="1"/>
    <col min="3" max="8" width="11.5703125" customWidth="1"/>
  </cols>
  <sheetData>
    <row r="1" spans="1:8" x14ac:dyDescent="0.25">
      <c r="D1" s="258" t="s">
        <v>189</v>
      </c>
      <c r="E1" s="258"/>
      <c r="F1" s="258"/>
      <c r="G1" s="258"/>
      <c r="H1" s="258"/>
    </row>
    <row r="2" spans="1:8" ht="15" customHeight="1" x14ac:dyDescent="0.25">
      <c r="A2" s="301" t="s">
        <v>294</v>
      </c>
      <c r="B2" s="301"/>
      <c r="C2" s="301"/>
      <c r="D2" s="301"/>
      <c r="E2" s="301"/>
      <c r="F2" s="301"/>
      <c r="G2" s="301"/>
      <c r="H2" s="301"/>
    </row>
    <row r="3" spans="1:8" ht="15.75" customHeight="1" x14ac:dyDescent="0.3">
      <c r="A3" s="28"/>
      <c r="B3" s="354" t="s">
        <v>182</v>
      </c>
      <c r="C3" s="354"/>
      <c r="D3" s="354"/>
      <c r="E3" s="354"/>
      <c r="F3" s="354"/>
      <c r="G3" s="354"/>
      <c r="H3" s="354"/>
    </row>
    <row r="4" spans="1:8" x14ac:dyDescent="0.25">
      <c r="A4" s="229" t="s">
        <v>130</v>
      </c>
      <c r="B4" s="229"/>
      <c r="C4" s="229"/>
      <c r="D4" s="229"/>
      <c r="E4" s="229"/>
      <c r="F4" s="229"/>
      <c r="G4" s="229"/>
      <c r="H4" s="229"/>
    </row>
    <row r="5" spans="1:8" ht="19.5" thickBot="1" x14ac:dyDescent="0.3">
      <c r="A5" s="30"/>
    </row>
    <row r="6" spans="1:8" ht="15.75" customHeight="1" x14ac:dyDescent="0.25">
      <c r="A6" s="230" t="s">
        <v>131</v>
      </c>
      <c r="B6" s="231"/>
      <c r="C6" s="31" t="s">
        <v>132</v>
      </c>
      <c r="D6" s="230" t="s">
        <v>133</v>
      </c>
      <c r="E6" s="236"/>
      <c r="F6" s="236"/>
      <c r="G6" s="236"/>
      <c r="H6" s="231"/>
    </row>
    <row r="7" spans="1:8" ht="16.5" customHeight="1" thickBot="1" x14ac:dyDescent="0.3">
      <c r="A7" s="232"/>
      <c r="B7" s="233"/>
      <c r="C7" s="32" t="s">
        <v>26</v>
      </c>
      <c r="D7" s="234" t="s">
        <v>134</v>
      </c>
      <c r="E7" s="237"/>
      <c r="F7" s="237"/>
      <c r="G7" s="237"/>
      <c r="H7" s="235"/>
    </row>
    <row r="8" spans="1:8" ht="16.5" thickBot="1" x14ac:dyDescent="0.3">
      <c r="A8" s="234"/>
      <c r="B8" s="235"/>
      <c r="C8" s="33"/>
      <c r="D8" s="34" t="s">
        <v>210</v>
      </c>
      <c r="E8" s="115" t="s">
        <v>211</v>
      </c>
      <c r="F8" s="115" t="s">
        <v>212</v>
      </c>
      <c r="G8" s="115" t="s">
        <v>213</v>
      </c>
      <c r="H8" s="115" t="s">
        <v>214</v>
      </c>
    </row>
    <row r="9" spans="1:8" ht="16.5" thickBot="1" x14ac:dyDescent="0.3">
      <c r="A9" s="221">
        <v>1</v>
      </c>
      <c r="B9" s="222"/>
      <c r="C9" s="34">
        <v>2</v>
      </c>
      <c r="D9" s="34">
        <v>3</v>
      </c>
      <c r="E9" s="115">
        <v>4</v>
      </c>
      <c r="F9" s="115">
        <v>5</v>
      </c>
      <c r="G9" s="115">
        <v>6</v>
      </c>
      <c r="H9" s="115">
        <v>7</v>
      </c>
    </row>
    <row r="10" spans="1:8" ht="16.5" thickBot="1" x14ac:dyDescent="0.3">
      <c r="A10" s="223" t="s">
        <v>183</v>
      </c>
      <c r="B10" s="224"/>
      <c r="C10" s="92">
        <f>SUM(D10:H10)</f>
        <v>77343.466560000001</v>
      </c>
      <c r="D10" s="92">
        <f>SUM(D12:D15)</f>
        <v>14670.8</v>
      </c>
      <c r="E10" s="92">
        <f t="shared" ref="E10:F10" si="0">SUM(E12:E15)</f>
        <v>15125.4</v>
      </c>
      <c r="F10" s="92">
        <f t="shared" si="0"/>
        <v>15631.6</v>
      </c>
      <c r="G10" s="93">
        <f t="shared" ref="G10:H10" si="1">SUM(G12:G15)</f>
        <v>15900.964</v>
      </c>
      <c r="H10" s="93">
        <f t="shared" si="1"/>
        <v>16014.702560000002</v>
      </c>
    </row>
    <row r="11" spans="1:8" ht="16.5" thickBot="1" x14ac:dyDescent="0.3">
      <c r="A11" s="35"/>
      <c r="B11" s="36" t="s">
        <v>136</v>
      </c>
      <c r="C11" s="94"/>
      <c r="D11" s="95"/>
      <c r="E11" s="95"/>
      <c r="F11" s="95"/>
      <c r="G11" s="95"/>
      <c r="H11" s="95"/>
    </row>
    <row r="12" spans="1:8" ht="32.25" thickBot="1" x14ac:dyDescent="0.3">
      <c r="A12" s="37"/>
      <c r="B12" s="39" t="s">
        <v>137</v>
      </c>
      <c r="C12" s="94">
        <f t="shared" ref="C12:C16" si="2">SUM(D12:H12)</f>
        <v>9718.8875033600016</v>
      </c>
      <c r="D12" s="92">
        <f>'ПОМ ВЦП'!F59</f>
        <v>1858.5</v>
      </c>
      <c r="E12" s="92">
        <f>'ПОМ ВЦП'!G59</f>
        <v>1885.74</v>
      </c>
      <c r="F12" s="92">
        <f>'ПОМ ВЦП'!H59</f>
        <v>1913.9696000000001</v>
      </c>
      <c r="G12" s="92">
        <f>'ПОМ ВЦП'!I59</f>
        <v>1990.528384</v>
      </c>
      <c r="H12" s="92">
        <f>'ПОМ ВЦП'!J59</f>
        <v>2070.1495193600003</v>
      </c>
    </row>
    <row r="13" spans="1:8" ht="16.5" thickBot="1" x14ac:dyDescent="0.3">
      <c r="A13" s="37"/>
      <c r="B13" s="36" t="s">
        <v>138</v>
      </c>
      <c r="C13" s="94">
        <f t="shared" si="2"/>
        <v>41384.579056640003</v>
      </c>
      <c r="D13" s="92">
        <f>'ПОМ ВЦП'!F60</f>
        <v>7812.3</v>
      </c>
      <c r="E13" s="92">
        <f>'ПОМ ВЦП'!G60</f>
        <v>8129.66</v>
      </c>
      <c r="F13" s="92">
        <f>'ПОМ ВЦП'!H60</f>
        <v>8447.6304</v>
      </c>
      <c r="G13" s="92">
        <f>'ПОМ ВЦП'!I60</f>
        <v>8480.4356160000007</v>
      </c>
      <c r="H13" s="92">
        <f>'ПОМ ВЦП'!J60</f>
        <v>8514.5530406400012</v>
      </c>
    </row>
    <row r="14" spans="1:8" ht="16.5" thickBot="1" x14ac:dyDescent="0.3">
      <c r="A14" s="37"/>
      <c r="B14" s="36" t="s">
        <v>139</v>
      </c>
      <c r="C14" s="94">
        <f t="shared" si="2"/>
        <v>0</v>
      </c>
      <c r="D14" s="92">
        <f>'ПОМ ВЦП'!F61</f>
        <v>0</v>
      </c>
      <c r="E14" s="92">
        <f>'ПОМ ВЦП'!G61</f>
        <v>0</v>
      </c>
      <c r="F14" s="92">
        <f>'ПОМ ВЦП'!H61</f>
        <v>0</v>
      </c>
      <c r="G14" s="92">
        <f>'ПОМ ВЦП'!I61</f>
        <v>0</v>
      </c>
      <c r="H14" s="92">
        <f>'ПОМ ВЦП'!J61</f>
        <v>0</v>
      </c>
    </row>
    <row r="15" spans="1:8" ht="16.5" thickBot="1" x14ac:dyDescent="0.3">
      <c r="A15" s="37"/>
      <c r="B15" s="36" t="s">
        <v>140</v>
      </c>
      <c r="C15" s="94">
        <f t="shared" si="2"/>
        <v>26240</v>
      </c>
      <c r="D15" s="92">
        <f>'ПОМ ВЦП'!F62</f>
        <v>5000</v>
      </c>
      <c r="E15" s="92">
        <f>'ПОМ ВЦП'!G62</f>
        <v>5110</v>
      </c>
      <c r="F15" s="92">
        <f>'ПОМ ВЦП'!H62</f>
        <v>5270</v>
      </c>
      <c r="G15" s="92">
        <f>'ПОМ ВЦП'!I62</f>
        <v>5430</v>
      </c>
      <c r="H15" s="92">
        <f>'ПОМ ВЦП'!J62</f>
        <v>5430</v>
      </c>
    </row>
    <row r="16" spans="1:8" ht="16.5" thickBot="1" x14ac:dyDescent="0.3">
      <c r="A16" s="37"/>
      <c r="B16" s="62" t="s">
        <v>141</v>
      </c>
      <c r="C16" s="94">
        <f t="shared" si="2"/>
        <v>77343.466560000001</v>
      </c>
      <c r="D16" s="95">
        <f>D10</f>
        <v>14670.8</v>
      </c>
      <c r="E16" s="95">
        <f t="shared" ref="E16:F16" si="3">E10</f>
        <v>15125.4</v>
      </c>
      <c r="F16" s="95">
        <f t="shared" si="3"/>
        <v>15631.6</v>
      </c>
      <c r="G16" s="95">
        <f t="shared" ref="G16:H16" si="4">G10</f>
        <v>15900.964</v>
      </c>
      <c r="H16" s="95">
        <f t="shared" si="4"/>
        <v>16014.702560000002</v>
      </c>
    </row>
    <row r="17" spans="1:8" ht="32.25" thickBot="1" x14ac:dyDescent="0.3">
      <c r="A17" s="37"/>
      <c r="B17" s="36" t="s">
        <v>184</v>
      </c>
      <c r="C17" s="92">
        <f>SUM(D17:H17)</f>
        <v>22075.971372799999</v>
      </c>
      <c r="D17" s="92">
        <f>SUM(D18:D21)</f>
        <v>4214.5</v>
      </c>
      <c r="E17" s="92">
        <f t="shared" ref="E17:F17" si="5">SUM(E18:E21)</f>
        <v>4307.8600000000006</v>
      </c>
      <c r="F17" s="92">
        <f t="shared" si="5"/>
        <v>4456.5079999999998</v>
      </c>
      <c r="G17" s="92">
        <f t="shared" ref="G17:H17" si="6">SUM(G18:G21)</f>
        <v>4534.1683200000007</v>
      </c>
      <c r="H17" s="92">
        <f t="shared" si="6"/>
        <v>4562.9350527999995</v>
      </c>
    </row>
    <row r="18" spans="1:8" ht="32.25" thickBot="1" x14ac:dyDescent="0.3">
      <c r="A18" s="63"/>
      <c r="B18" s="61" t="s">
        <v>185</v>
      </c>
      <c r="C18" s="94">
        <f t="shared" ref="C18:C22" si="7">SUM(D18:H18)</f>
        <v>3083.1708582399997</v>
      </c>
      <c r="D18" s="110">
        <f>'ПОМ ВЦП'!F17+'ПОМ ВЦП'!F41</f>
        <v>584.5</v>
      </c>
      <c r="E18" s="110">
        <f>'ПОМ ВЦП'!G17+'ПОМ ВЦП'!G41</f>
        <v>596.66</v>
      </c>
      <c r="F18" s="110">
        <f>'ПОМ ВЦП'!H17+'ПОМ ВЦП'!H41</f>
        <v>609.30639999999994</v>
      </c>
      <c r="G18" s="110">
        <f>'ПОМ ВЦП'!I17+'ПОМ ВЦП'!I41</f>
        <v>633.67865599999993</v>
      </c>
      <c r="H18" s="110">
        <f>'ПОМ ВЦП'!J17+'ПОМ ВЦП'!J41</f>
        <v>659.02580223999996</v>
      </c>
    </row>
    <row r="19" spans="1:8" ht="16.5" thickBot="1" x14ac:dyDescent="0.3">
      <c r="A19" s="64"/>
      <c r="B19" s="36" t="s">
        <v>138</v>
      </c>
      <c r="C19" s="94">
        <f t="shared" si="7"/>
        <v>10742.800514560002</v>
      </c>
      <c r="D19" s="110">
        <f>'ПОМ ВЦП'!F18+'ПОМ ВЦП'!F42</f>
        <v>2030</v>
      </c>
      <c r="E19" s="110">
        <f>'ПОМ ВЦП'!G18+'ПОМ ВЦП'!G42</f>
        <v>2111.2000000000003</v>
      </c>
      <c r="F19" s="110">
        <f>'ПОМ ВЦП'!H18+'ПОМ ВЦП'!H42</f>
        <v>2197.2015999999999</v>
      </c>
      <c r="G19" s="110">
        <f>'ПОМ ВЦП'!I18+'ПОМ ВЦП'!I42</f>
        <v>2200.4896640000002</v>
      </c>
      <c r="H19" s="110">
        <f>'ПОМ ВЦП'!J18+'ПОМ ВЦП'!J42</f>
        <v>2203.9092505600001</v>
      </c>
    </row>
    <row r="20" spans="1:8" ht="16.5" thickBot="1" x14ac:dyDescent="0.3">
      <c r="A20" s="64"/>
      <c r="B20" s="36" t="s">
        <v>144</v>
      </c>
      <c r="C20" s="94">
        <f t="shared" si="7"/>
        <v>0</v>
      </c>
      <c r="D20" s="110"/>
      <c r="E20" s="110"/>
      <c r="F20" s="110"/>
      <c r="G20" s="110"/>
      <c r="H20" s="110"/>
    </row>
    <row r="21" spans="1:8" ht="16.5" thickBot="1" x14ac:dyDescent="0.3">
      <c r="A21" s="64"/>
      <c r="B21" s="36" t="s">
        <v>145</v>
      </c>
      <c r="C21" s="94">
        <f t="shared" si="7"/>
        <v>8250</v>
      </c>
      <c r="D21" s="110">
        <f>'ПОМ ВЦП'!F20</f>
        <v>1600</v>
      </c>
      <c r="E21" s="110">
        <f>'ПОМ ВЦП'!G20</f>
        <v>1600</v>
      </c>
      <c r="F21" s="110">
        <f>'ПОМ ВЦП'!H20</f>
        <v>1650</v>
      </c>
      <c r="G21" s="110">
        <f>'ПОМ ВЦП'!I20</f>
        <v>1700</v>
      </c>
      <c r="H21" s="110">
        <f>'ПОМ ВЦП'!J20</f>
        <v>1700</v>
      </c>
    </row>
    <row r="22" spans="1:8" ht="16.5" thickBot="1" x14ac:dyDescent="0.3">
      <c r="A22" s="40"/>
      <c r="B22" s="62" t="s">
        <v>146</v>
      </c>
      <c r="C22" s="94">
        <f t="shared" si="7"/>
        <v>0</v>
      </c>
      <c r="D22" s="95"/>
      <c r="E22" s="95"/>
      <c r="F22" s="95"/>
      <c r="G22" s="95"/>
      <c r="H22" s="95"/>
    </row>
    <row r="23" spans="1:8" ht="48" thickBot="1" x14ac:dyDescent="0.3">
      <c r="A23" s="35"/>
      <c r="B23" s="36" t="s">
        <v>186</v>
      </c>
      <c r="C23" s="92">
        <f>SUM(D23:H23)</f>
        <v>34675.000736000002</v>
      </c>
      <c r="D23" s="92">
        <f>SUM(D24:D27)</f>
        <v>6574.5</v>
      </c>
      <c r="E23" s="92">
        <f>SUM(E24:E27)</f>
        <v>6807.3679999999995</v>
      </c>
      <c r="F23" s="92">
        <f>SUM(F24:F27)</f>
        <v>7035.96</v>
      </c>
      <c r="G23" s="92">
        <f t="shared" ref="G23:H23" si="8">SUM(G24:G27)</f>
        <v>7096.8984</v>
      </c>
      <c r="H23" s="92">
        <f t="shared" si="8"/>
        <v>7160.2743360000004</v>
      </c>
    </row>
    <row r="24" spans="1:8" ht="32.25" thickBot="1" x14ac:dyDescent="0.3">
      <c r="A24" s="39"/>
      <c r="B24" s="61" t="s">
        <v>185</v>
      </c>
      <c r="C24" s="94">
        <f t="shared" ref="C24:C28" si="9">SUM(D24:H24)</f>
        <v>6445.1937615360002</v>
      </c>
      <c r="D24" s="110">
        <f>'ПОМ ВЦП'!F23+'ПОМ ВЦП'!F47</f>
        <v>1237.5999999999999</v>
      </c>
      <c r="E24" s="110">
        <f>'ПОМ ВЦП'!G23+'ПОМ ВЦП'!G47</f>
        <v>1252.124</v>
      </c>
      <c r="F24" s="110">
        <f>'ПОМ ВЦП'!H23+'ПОМ ВЦП'!H47</f>
        <v>1267.12896</v>
      </c>
      <c r="G24" s="110">
        <f>'ПОМ ВЦП'!I23+'ПОМ ВЦП'!I47</f>
        <v>1317.8141184000001</v>
      </c>
      <c r="H24" s="110">
        <f>'ПОМ ВЦП'!J23+'ПОМ ВЦП'!J47</f>
        <v>1370.526683136</v>
      </c>
    </row>
    <row r="25" spans="1:8" ht="16.5" thickBot="1" x14ac:dyDescent="0.3">
      <c r="A25" s="39"/>
      <c r="B25" s="36" t="s">
        <v>138</v>
      </c>
      <c r="C25" s="94">
        <f t="shared" si="9"/>
        <v>28229.806974464002</v>
      </c>
      <c r="D25" s="110">
        <f>'ПОМ ВЦП'!F24+'ПОМ ВЦП'!F48</f>
        <v>5336.9</v>
      </c>
      <c r="E25" s="110">
        <f>'ПОМ ВЦП'!G24+'ПОМ ВЦП'!G48</f>
        <v>5555.2439999999997</v>
      </c>
      <c r="F25" s="110">
        <f>'ПОМ ВЦП'!H24+'ПОМ ВЦП'!H48</f>
        <v>5768.83104</v>
      </c>
      <c r="G25" s="110">
        <f>'ПОМ ВЦП'!I24+'ПОМ ВЦП'!I48</f>
        <v>5779.0842816000004</v>
      </c>
      <c r="H25" s="110">
        <f>'ПОМ ВЦП'!J24+'ПОМ ВЦП'!J48</f>
        <v>5789.747652864</v>
      </c>
    </row>
    <row r="26" spans="1:8" ht="16.5" thickBot="1" x14ac:dyDescent="0.3">
      <c r="A26" s="39"/>
      <c r="B26" s="36" t="s">
        <v>144</v>
      </c>
      <c r="C26" s="94">
        <f t="shared" si="9"/>
        <v>0</v>
      </c>
      <c r="D26" s="110"/>
      <c r="E26" s="110"/>
      <c r="F26" s="110"/>
      <c r="G26" s="110"/>
      <c r="H26" s="110"/>
    </row>
    <row r="27" spans="1:8" ht="16.5" thickBot="1" x14ac:dyDescent="0.3">
      <c r="A27" s="39"/>
      <c r="B27" s="36" t="s">
        <v>145</v>
      </c>
      <c r="C27" s="94">
        <f t="shared" si="9"/>
        <v>0</v>
      </c>
      <c r="D27" s="110"/>
      <c r="E27" s="110"/>
      <c r="F27" s="110"/>
      <c r="G27" s="110"/>
      <c r="H27" s="110"/>
    </row>
    <row r="28" spans="1:8" ht="16.5" thickBot="1" x14ac:dyDescent="0.3">
      <c r="A28" s="39"/>
      <c r="B28" s="36" t="s">
        <v>148</v>
      </c>
      <c r="C28" s="94">
        <f t="shared" si="9"/>
        <v>16900</v>
      </c>
      <c r="D28" s="95">
        <f>'ПОМ ВЦП'!F26</f>
        <v>3200</v>
      </c>
      <c r="E28" s="95">
        <f>'ПОМ ВЦП'!G26</f>
        <v>3300</v>
      </c>
      <c r="F28" s="95">
        <f>'ПОМ ВЦП'!H26</f>
        <v>3400</v>
      </c>
      <c r="G28" s="95">
        <f>'ПОМ ВЦП'!I26</f>
        <v>3500</v>
      </c>
      <c r="H28" s="95">
        <f>'ПОМ ВЦП'!J26</f>
        <v>3500</v>
      </c>
    </row>
    <row r="29" spans="1:8" ht="32.25" thickBot="1" x14ac:dyDescent="0.3">
      <c r="A29" s="35"/>
      <c r="B29" s="36" t="s">
        <v>187</v>
      </c>
      <c r="C29" s="92">
        <f>SUM(D29:H29)</f>
        <v>3692.4944512000002</v>
      </c>
      <c r="D29" s="92">
        <f>SUM(D30:D33)</f>
        <v>681.8</v>
      </c>
      <c r="E29" s="92">
        <f t="shared" ref="E29:F29" si="10">SUM(E30:E33)</f>
        <v>710.17200000000003</v>
      </c>
      <c r="F29" s="92">
        <f t="shared" si="10"/>
        <v>739.13199999999995</v>
      </c>
      <c r="G29" s="92">
        <f t="shared" ref="G29:H29" si="11">SUM(G30:G33)</f>
        <v>769.89728000000002</v>
      </c>
      <c r="H29" s="92">
        <f t="shared" si="11"/>
        <v>791.49317120000001</v>
      </c>
    </row>
    <row r="30" spans="1:8" ht="32.25" thickBot="1" x14ac:dyDescent="0.3">
      <c r="A30" s="39"/>
      <c r="B30" s="61" t="s">
        <v>185</v>
      </c>
      <c r="C30" s="94">
        <f t="shared" ref="C30:C34" si="12">SUM(D30:H30)</f>
        <v>190.522883584</v>
      </c>
      <c r="D30" s="110">
        <f>'ПОМ ВЦП'!F29+'ПОМ ВЦП'!F53</f>
        <v>36.4</v>
      </c>
      <c r="E30" s="110">
        <f>'ПОМ ВЦП'!G29+'ПОМ ВЦП'!G53</f>
        <v>36.956000000000003</v>
      </c>
      <c r="F30" s="110">
        <f>'ПОМ ВЦП'!H29+'ПОМ ВЦП'!H53</f>
        <v>37.534240000000004</v>
      </c>
      <c r="G30" s="110">
        <f>'ПОМ ВЦП'!I29+'ПОМ ВЦП'!I53</f>
        <v>39.035609600000001</v>
      </c>
      <c r="H30" s="110">
        <f>'ПОМ ВЦП'!J29+'ПОМ ВЦП'!J53</f>
        <v>40.597033984000007</v>
      </c>
    </row>
    <row r="31" spans="1:8" ht="16.5" thickBot="1" x14ac:dyDescent="0.3">
      <c r="A31" s="39"/>
      <c r="B31" s="36" t="s">
        <v>138</v>
      </c>
      <c r="C31" s="94">
        <f t="shared" si="12"/>
        <v>2411.9715676160004</v>
      </c>
      <c r="D31" s="110">
        <f>'ПОМ ВЦП'!F30+'ПОМ ВЦП'!F54</f>
        <v>445.40000000000003</v>
      </c>
      <c r="E31" s="110">
        <f>'ПОМ ВЦП'!G30+'ПОМ ВЦП'!G54</f>
        <v>463.21600000000001</v>
      </c>
      <c r="F31" s="110">
        <f>'ПОМ ВЦП'!H30+'ПОМ ВЦП'!H54</f>
        <v>481.59775999999999</v>
      </c>
      <c r="G31" s="110">
        <f>'ПОМ ВЦП'!I30+'ПОМ ВЦП'!I54</f>
        <v>500.86167039999998</v>
      </c>
      <c r="H31" s="110">
        <f>'ПОМ ВЦП'!J30+'ПОМ ВЦП'!J54</f>
        <v>520.89613721599994</v>
      </c>
    </row>
    <row r="32" spans="1:8" ht="16.5" thickBot="1" x14ac:dyDescent="0.3">
      <c r="A32" s="39"/>
      <c r="B32" s="36" t="s">
        <v>144</v>
      </c>
      <c r="C32" s="94">
        <f t="shared" si="12"/>
        <v>0</v>
      </c>
      <c r="D32" s="110"/>
      <c r="E32" s="110"/>
      <c r="F32" s="110"/>
      <c r="G32" s="110"/>
      <c r="H32" s="110"/>
    </row>
    <row r="33" spans="1:8" ht="16.5" thickBot="1" x14ac:dyDescent="0.3">
      <c r="A33" s="39"/>
      <c r="B33" s="36" t="s">
        <v>145</v>
      </c>
      <c r="C33" s="94">
        <f t="shared" si="12"/>
        <v>1090</v>
      </c>
      <c r="D33" s="110">
        <f>'ПОМ ВЦП'!F32</f>
        <v>200</v>
      </c>
      <c r="E33" s="110">
        <f>'ПОМ ВЦП'!G32</f>
        <v>210</v>
      </c>
      <c r="F33" s="110">
        <f>'ПОМ ВЦП'!H32</f>
        <v>220</v>
      </c>
      <c r="G33" s="110">
        <f>'ПОМ ВЦП'!I32</f>
        <v>230</v>
      </c>
      <c r="H33" s="110">
        <f>'ПОМ ВЦП'!J32</f>
        <v>230</v>
      </c>
    </row>
    <row r="34" spans="1:8" ht="16.5" thickBot="1" x14ac:dyDescent="0.3">
      <c r="A34" s="39"/>
      <c r="B34" s="36" t="s">
        <v>148</v>
      </c>
      <c r="C34" s="94">
        <f t="shared" si="12"/>
        <v>0</v>
      </c>
      <c r="D34" s="95"/>
      <c r="E34" s="95"/>
      <c r="F34" s="95"/>
      <c r="G34" s="95"/>
      <c r="H34" s="95"/>
    </row>
    <row r="36" spans="1:8" s="65" customFormat="1" ht="30.75" customHeight="1" x14ac:dyDescent="0.2">
      <c r="A36" s="353" t="s">
        <v>159</v>
      </c>
      <c r="B36" s="353"/>
      <c r="C36" s="353"/>
      <c r="D36" s="353"/>
      <c r="E36" s="353"/>
      <c r="F36" s="353"/>
      <c r="G36" s="353"/>
      <c r="H36" s="353"/>
    </row>
    <row r="37" spans="1:8" s="65" customFormat="1" ht="12.75" x14ac:dyDescent="0.2">
      <c r="A37" s="353" t="s">
        <v>160</v>
      </c>
      <c r="B37" s="353"/>
      <c r="C37" s="353"/>
      <c r="D37" s="353"/>
      <c r="E37" s="353"/>
      <c r="F37" s="353"/>
      <c r="G37" s="353"/>
      <c r="H37" s="353"/>
    </row>
    <row r="38" spans="1:8" s="65" customFormat="1" ht="41.25" customHeight="1" x14ac:dyDescent="0.2">
      <c r="A38" s="353" t="s">
        <v>161</v>
      </c>
      <c r="B38" s="353"/>
      <c r="C38" s="353"/>
      <c r="D38" s="353"/>
      <c r="E38" s="353"/>
      <c r="F38" s="353"/>
      <c r="G38" s="353"/>
      <c r="H38" s="353"/>
    </row>
  </sheetData>
  <mergeCells count="12">
    <mergeCell ref="D1:H1"/>
    <mergeCell ref="A2:H2"/>
    <mergeCell ref="A4:H4"/>
    <mergeCell ref="A6:B8"/>
    <mergeCell ref="D6:H6"/>
    <mergeCell ref="D7:H7"/>
    <mergeCell ref="B3:H3"/>
    <mergeCell ref="A9:B9"/>
    <mergeCell ref="A10:B10"/>
    <mergeCell ref="A36:H36"/>
    <mergeCell ref="A37:H37"/>
    <mergeCell ref="A38:H38"/>
  </mergeCells>
  <hyperlinks>
    <hyperlink ref="A4" location="_ftn1" display="_ftn1"/>
    <hyperlink ref="B16" location="_ftn2" display="_ftn2"/>
    <hyperlink ref="B22" location="_ftn3" display="_ftn3"/>
    <hyperlink ref="A36" location="_ftnref1" display="_ftnref1"/>
    <hyperlink ref="A37" location="_ftnref2" display="_ftnref2"/>
    <hyperlink ref="A38" location="_ftnref3" display="_ftnref3"/>
  </hyperlinks>
  <pageMargins left="0.70866141732283472" right="0.70866141732283472" top="0.74803149606299213" bottom="0.74803149606299213" header="0.31496062992125984" footer="0.31496062992125984"/>
  <pageSetup paperSize="9" scale="75" firstPageNumber="71" orientation="portrait" useFirstPageNumber="1" r:id="rId1"/>
  <headerFooter>
    <oddHeader>&amp;C&amp;"Times New Roman,обычный"&amp;10&amp;P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view="pageLayout" zoomScale="70" zoomScaleNormal="100" zoomScalePageLayoutView="70" workbookViewId="0">
      <selection sqref="A1:Q1048576"/>
    </sheetView>
  </sheetViews>
  <sheetFormatPr defaultRowHeight="15" x14ac:dyDescent="0.25"/>
  <cols>
    <col min="1" max="1" width="5.7109375" customWidth="1"/>
    <col min="2" max="2" width="17.140625" customWidth="1"/>
    <col min="3" max="3" width="14.28515625" customWidth="1"/>
    <col min="4" max="4" width="15.140625" customWidth="1"/>
    <col min="5" max="5" width="11.140625" bestFit="1" customWidth="1"/>
    <col min="6" max="6" width="10.140625" bestFit="1" customWidth="1"/>
    <col min="7" max="8" width="10.140625" customWidth="1"/>
    <col min="9" max="10" width="10.140625" style="47" bestFit="1" customWidth="1"/>
    <col min="11" max="11" width="17.28515625" customWidth="1"/>
    <col min="12" max="15" width="8.85546875" customWidth="1"/>
    <col min="16" max="16" width="11.85546875" customWidth="1"/>
    <col min="17" max="17" width="18" customWidth="1"/>
  </cols>
  <sheetData>
    <row r="1" spans="1:17" ht="18.75" x14ac:dyDescent="0.3">
      <c r="A1" s="1"/>
      <c r="B1" s="1"/>
      <c r="C1" s="1"/>
      <c r="D1" s="1"/>
      <c r="E1" s="1"/>
      <c r="F1" s="1"/>
      <c r="G1" s="1"/>
      <c r="H1" s="1"/>
      <c r="I1" s="46"/>
      <c r="J1" s="46"/>
      <c r="K1" s="1"/>
      <c r="L1" s="1"/>
      <c r="M1" s="1"/>
      <c r="N1" s="1"/>
      <c r="O1" s="374" t="s">
        <v>128</v>
      </c>
      <c r="P1" s="374"/>
      <c r="Q1" s="374"/>
    </row>
    <row r="2" spans="1:17" ht="15.75" x14ac:dyDescent="0.25">
      <c r="A2" s="1"/>
      <c r="B2" s="1"/>
      <c r="C2" s="1"/>
      <c r="D2" s="1"/>
      <c r="E2" s="1"/>
      <c r="F2" s="360" t="s">
        <v>294</v>
      </c>
      <c r="G2" s="360"/>
      <c r="H2" s="360"/>
      <c r="I2" s="360"/>
      <c r="J2" s="360"/>
      <c r="K2" s="360"/>
      <c r="L2" s="360"/>
      <c r="M2" s="360"/>
      <c r="N2" s="360"/>
      <c r="O2" s="360"/>
      <c r="P2" s="360"/>
      <c r="Q2" s="360"/>
    </row>
    <row r="3" spans="1:17" ht="35.25" customHeight="1" x14ac:dyDescent="0.25">
      <c r="A3" s="240" t="s">
        <v>100</v>
      </c>
      <c r="B3" s="240"/>
      <c r="C3" s="240"/>
      <c r="D3" s="240"/>
      <c r="E3" s="240"/>
      <c r="F3" s="240"/>
      <c r="G3" s="240"/>
      <c r="H3" s="240"/>
      <c r="I3" s="240"/>
      <c r="J3" s="240"/>
      <c r="K3" s="240"/>
      <c r="L3" s="240"/>
      <c r="M3" s="240"/>
      <c r="N3" s="240"/>
      <c r="O3" s="240"/>
      <c r="P3" s="240"/>
      <c r="Q3" s="240"/>
    </row>
    <row r="4" spans="1:17" ht="15.75" customHeight="1" x14ac:dyDescent="0.25">
      <c r="A4" s="6"/>
      <c r="B4" s="6"/>
      <c r="C4" s="6"/>
      <c r="D4" s="6"/>
      <c r="E4" s="6"/>
      <c r="F4" s="6"/>
      <c r="G4" s="6"/>
      <c r="H4" s="6"/>
      <c r="I4" s="88"/>
      <c r="J4" s="88"/>
      <c r="K4" s="6"/>
      <c r="L4" s="6"/>
      <c r="M4" s="6"/>
      <c r="N4" s="6"/>
      <c r="O4" s="6"/>
      <c r="P4" s="6"/>
      <c r="Q4" s="6"/>
    </row>
    <row r="5" spans="1:17" ht="15.75" x14ac:dyDescent="0.25">
      <c r="A5" s="361" t="s">
        <v>27</v>
      </c>
      <c r="B5" s="18" t="s">
        <v>28</v>
      </c>
      <c r="C5" s="18" t="s">
        <v>30</v>
      </c>
      <c r="D5" s="18" t="s">
        <v>34</v>
      </c>
      <c r="E5" s="368" t="s">
        <v>36</v>
      </c>
      <c r="F5" s="369"/>
      <c r="G5" s="369"/>
      <c r="H5" s="369"/>
      <c r="I5" s="369"/>
      <c r="J5" s="370"/>
      <c r="K5" s="368" t="s">
        <v>37</v>
      </c>
      <c r="L5" s="369"/>
      <c r="M5" s="369"/>
      <c r="N5" s="369"/>
      <c r="O5" s="369"/>
      <c r="P5" s="370"/>
      <c r="Q5" s="18" t="s">
        <v>40</v>
      </c>
    </row>
    <row r="6" spans="1:17" ht="27.75" customHeight="1" x14ac:dyDescent="0.25">
      <c r="A6" s="358"/>
      <c r="B6" s="19" t="s">
        <v>90</v>
      </c>
      <c r="C6" s="19" t="s">
        <v>31</v>
      </c>
      <c r="D6" s="22" t="s">
        <v>35</v>
      </c>
      <c r="E6" s="371" t="s">
        <v>91</v>
      </c>
      <c r="F6" s="372"/>
      <c r="G6" s="372"/>
      <c r="H6" s="372"/>
      <c r="I6" s="372"/>
      <c r="J6" s="373"/>
      <c r="K6" s="371" t="s">
        <v>38</v>
      </c>
      <c r="L6" s="372"/>
      <c r="M6" s="372"/>
      <c r="N6" s="372"/>
      <c r="O6" s="372"/>
      <c r="P6" s="373"/>
      <c r="Q6" s="19" t="s">
        <v>92</v>
      </c>
    </row>
    <row r="7" spans="1:17" ht="15.75" x14ac:dyDescent="0.25">
      <c r="A7" s="358"/>
      <c r="B7" s="19" t="s">
        <v>29</v>
      </c>
      <c r="C7" s="19" t="s">
        <v>32</v>
      </c>
      <c r="D7" s="20"/>
      <c r="E7" s="371" t="s">
        <v>26</v>
      </c>
      <c r="F7" s="372"/>
      <c r="G7" s="372"/>
      <c r="H7" s="372"/>
      <c r="I7" s="372"/>
      <c r="J7" s="373"/>
      <c r="K7" s="371" t="s">
        <v>39</v>
      </c>
      <c r="L7" s="372"/>
      <c r="M7" s="372"/>
      <c r="N7" s="372"/>
      <c r="O7" s="372"/>
      <c r="P7" s="373"/>
      <c r="Q7" s="19" t="s">
        <v>41</v>
      </c>
    </row>
    <row r="8" spans="1:17" ht="15.75" x14ac:dyDescent="0.25">
      <c r="A8" s="358"/>
      <c r="B8" s="20"/>
      <c r="C8" s="19" t="s">
        <v>33</v>
      </c>
      <c r="D8" s="20"/>
      <c r="E8" s="362"/>
      <c r="F8" s="363"/>
      <c r="G8" s="363"/>
      <c r="H8" s="363"/>
      <c r="I8" s="363"/>
      <c r="J8" s="364"/>
      <c r="K8" s="362"/>
      <c r="L8" s="363"/>
      <c r="M8" s="363"/>
      <c r="N8" s="363"/>
      <c r="O8" s="363"/>
      <c r="P8" s="364"/>
      <c r="Q8" s="19" t="s">
        <v>42</v>
      </c>
    </row>
    <row r="9" spans="1:17" ht="15.75" x14ac:dyDescent="0.25">
      <c r="A9" s="358"/>
      <c r="B9" s="20"/>
      <c r="C9" s="20"/>
      <c r="D9" s="20"/>
      <c r="E9" s="362"/>
      <c r="F9" s="363"/>
      <c r="G9" s="363"/>
      <c r="H9" s="363"/>
      <c r="I9" s="363"/>
      <c r="J9" s="364"/>
      <c r="K9" s="362"/>
      <c r="L9" s="363"/>
      <c r="M9" s="363"/>
      <c r="N9" s="363"/>
      <c r="O9" s="363"/>
      <c r="P9" s="364"/>
      <c r="Q9" s="19" t="s">
        <v>43</v>
      </c>
    </row>
    <row r="10" spans="1:17" ht="15.75" x14ac:dyDescent="0.25">
      <c r="A10" s="358"/>
      <c r="B10" s="20"/>
      <c r="C10" s="20"/>
      <c r="D10" s="20"/>
      <c r="E10" s="365"/>
      <c r="F10" s="366"/>
      <c r="G10" s="366"/>
      <c r="H10" s="366"/>
      <c r="I10" s="366"/>
      <c r="J10" s="367"/>
      <c r="K10" s="365"/>
      <c r="L10" s="366"/>
      <c r="M10" s="366"/>
      <c r="N10" s="366"/>
      <c r="O10" s="366"/>
      <c r="P10" s="367"/>
      <c r="Q10" s="19" t="s">
        <v>44</v>
      </c>
    </row>
    <row r="11" spans="1:17" ht="15.75" x14ac:dyDescent="0.25">
      <c r="A11" s="358"/>
      <c r="B11" s="20"/>
      <c r="C11" s="20"/>
      <c r="D11" s="20"/>
      <c r="E11" s="372" t="s">
        <v>46</v>
      </c>
      <c r="F11" s="18">
        <v>2020</v>
      </c>
      <c r="G11" s="123">
        <v>2021</v>
      </c>
      <c r="H11" s="123">
        <v>2022</v>
      </c>
      <c r="I11" s="123">
        <v>2023</v>
      </c>
      <c r="J11" s="123">
        <v>2024</v>
      </c>
      <c r="K11" s="23" t="s">
        <v>48</v>
      </c>
      <c r="L11" s="123">
        <v>2020</v>
      </c>
      <c r="M11" s="123">
        <v>2021</v>
      </c>
      <c r="N11" s="123">
        <v>2022</v>
      </c>
      <c r="O11" s="123">
        <v>2023</v>
      </c>
      <c r="P11" s="123">
        <v>2024</v>
      </c>
      <c r="Q11" s="22" t="s">
        <v>45</v>
      </c>
    </row>
    <row r="12" spans="1:17" ht="15.75" x14ac:dyDescent="0.25">
      <c r="A12" s="358"/>
      <c r="B12" s="20"/>
      <c r="C12" s="20"/>
      <c r="D12" s="20"/>
      <c r="E12" s="372"/>
      <c r="F12" s="19" t="s">
        <v>47</v>
      </c>
      <c r="G12" s="124" t="s">
        <v>47</v>
      </c>
      <c r="H12" s="124" t="s">
        <v>47</v>
      </c>
      <c r="I12" s="124" t="s">
        <v>47</v>
      </c>
      <c r="J12" s="124" t="s">
        <v>47</v>
      </c>
      <c r="K12" s="23" t="s">
        <v>49</v>
      </c>
      <c r="L12" s="124" t="s">
        <v>47</v>
      </c>
      <c r="M12" s="124" t="s">
        <v>47</v>
      </c>
      <c r="N12" s="124" t="s">
        <v>47</v>
      </c>
      <c r="O12" s="124" t="s">
        <v>47</v>
      </c>
      <c r="P12" s="124" t="s">
        <v>47</v>
      </c>
      <c r="Q12" s="21"/>
    </row>
    <row r="13" spans="1:17" ht="15.75" x14ac:dyDescent="0.25">
      <c r="A13" s="17">
        <v>1</v>
      </c>
      <c r="B13" s="17">
        <v>2</v>
      </c>
      <c r="C13" s="17">
        <v>3</v>
      </c>
      <c r="D13" s="17">
        <v>4</v>
      </c>
      <c r="E13" s="17">
        <v>5</v>
      </c>
      <c r="F13" s="17">
        <v>6</v>
      </c>
      <c r="G13" s="17">
        <v>7</v>
      </c>
      <c r="H13" s="17">
        <v>8</v>
      </c>
      <c r="I13" s="17">
        <v>9</v>
      </c>
      <c r="J13" s="17">
        <v>10</v>
      </c>
      <c r="K13" s="17">
        <v>11</v>
      </c>
      <c r="L13" s="17">
        <v>12</v>
      </c>
      <c r="M13" s="17">
        <v>13</v>
      </c>
      <c r="N13" s="17">
        <v>14</v>
      </c>
      <c r="O13" s="17">
        <v>15</v>
      </c>
      <c r="P13" s="17">
        <v>16</v>
      </c>
      <c r="Q13" s="17">
        <v>17</v>
      </c>
    </row>
    <row r="14" spans="1:17" ht="15.75" x14ac:dyDescent="0.25">
      <c r="A14" s="24"/>
      <c r="B14" s="375" t="s">
        <v>99</v>
      </c>
      <c r="C14" s="376"/>
      <c r="D14" s="376"/>
      <c r="E14" s="376"/>
      <c r="F14" s="376"/>
      <c r="G14" s="376"/>
      <c r="H14" s="376"/>
      <c r="I14" s="376"/>
      <c r="J14" s="376"/>
      <c r="K14" s="376"/>
      <c r="L14" s="376"/>
      <c r="M14" s="376"/>
      <c r="N14" s="376"/>
      <c r="O14" s="376"/>
      <c r="P14" s="376"/>
      <c r="Q14" s="377"/>
    </row>
    <row r="15" spans="1:17" ht="15.75" x14ac:dyDescent="0.25">
      <c r="A15" s="361" t="s">
        <v>7</v>
      </c>
      <c r="B15" s="378" t="s">
        <v>292</v>
      </c>
      <c r="C15" s="361" t="s">
        <v>98</v>
      </c>
      <c r="D15" s="24" t="s">
        <v>50</v>
      </c>
      <c r="E15" s="25">
        <f>SUM(F15:J15)</f>
        <v>56039.416512960001</v>
      </c>
      <c r="F15" s="25">
        <f>SUM(F17:F20)</f>
        <v>10446.63349</v>
      </c>
      <c r="G15" s="25">
        <f t="shared" ref="G15:H15" si="0">SUM(G17:G20)</f>
        <v>10795.193880000001</v>
      </c>
      <c r="H15" s="25">
        <f t="shared" si="0"/>
        <v>11147.35685</v>
      </c>
      <c r="I15" s="89">
        <f t="shared" ref="I15:J15" si="1">SUM(I17:I20)</f>
        <v>11593.251124</v>
      </c>
      <c r="J15" s="89">
        <f t="shared" si="1"/>
        <v>12056.981168960001</v>
      </c>
      <c r="K15" s="361" t="s">
        <v>293</v>
      </c>
      <c r="L15" s="355">
        <v>1</v>
      </c>
      <c r="M15" s="355">
        <v>1</v>
      </c>
      <c r="N15" s="355">
        <v>1</v>
      </c>
      <c r="O15" s="355">
        <v>1</v>
      </c>
      <c r="P15" s="355">
        <v>1</v>
      </c>
      <c r="Q15" s="361" t="s">
        <v>88</v>
      </c>
    </row>
    <row r="16" spans="1:17" ht="15.75" x14ac:dyDescent="0.25">
      <c r="A16" s="358"/>
      <c r="B16" s="379"/>
      <c r="C16" s="358"/>
      <c r="D16" s="24" t="s">
        <v>51</v>
      </c>
      <c r="E16" s="25"/>
      <c r="F16" s="25"/>
      <c r="G16" s="25"/>
      <c r="H16" s="25"/>
      <c r="I16" s="89"/>
      <c r="J16" s="89"/>
      <c r="K16" s="358"/>
      <c r="L16" s="356"/>
      <c r="M16" s="356"/>
      <c r="N16" s="356"/>
      <c r="O16" s="356"/>
      <c r="P16" s="356"/>
      <c r="Q16" s="358"/>
    </row>
    <row r="17" spans="1:17" ht="15.75" x14ac:dyDescent="0.25">
      <c r="A17" s="358"/>
      <c r="B17" s="379"/>
      <c r="C17" s="358"/>
      <c r="D17" s="24" t="s">
        <v>52</v>
      </c>
      <c r="E17" s="25">
        <f t="shared" ref="E17:E20" si="2">SUM(F17:J17)</f>
        <v>56039.416512960001</v>
      </c>
      <c r="F17" s="25">
        <v>10446.63349</v>
      </c>
      <c r="G17" s="25">
        <v>10795.193880000001</v>
      </c>
      <c r="H17" s="25">
        <v>11147.35685</v>
      </c>
      <c r="I17" s="25">
        <f t="shared" ref="I17:J17" si="3">H17*1.04</f>
        <v>11593.251124</v>
      </c>
      <c r="J17" s="25">
        <f t="shared" si="3"/>
        <v>12056.981168960001</v>
      </c>
      <c r="K17" s="358"/>
      <c r="L17" s="356"/>
      <c r="M17" s="356"/>
      <c r="N17" s="356"/>
      <c r="O17" s="356"/>
      <c r="P17" s="356"/>
      <c r="Q17" s="358"/>
    </row>
    <row r="18" spans="1:17" ht="15.75" x14ac:dyDescent="0.25">
      <c r="A18" s="358"/>
      <c r="B18" s="379"/>
      <c r="C18" s="358"/>
      <c r="D18" s="24" t="s">
        <v>53</v>
      </c>
      <c r="E18" s="26">
        <f t="shared" si="2"/>
        <v>0</v>
      </c>
      <c r="F18" s="26">
        <v>0</v>
      </c>
      <c r="G18" s="26">
        <v>0</v>
      </c>
      <c r="H18" s="26">
        <v>0</v>
      </c>
      <c r="I18" s="90">
        <v>0</v>
      </c>
      <c r="J18" s="90">
        <v>0</v>
      </c>
      <c r="K18" s="358"/>
      <c r="L18" s="356"/>
      <c r="M18" s="356"/>
      <c r="N18" s="356"/>
      <c r="O18" s="356"/>
      <c r="P18" s="356"/>
      <c r="Q18" s="358"/>
    </row>
    <row r="19" spans="1:17" ht="15.75" x14ac:dyDescent="0.25">
      <c r="A19" s="358"/>
      <c r="B19" s="379"/>
      <c r="C19" s="358"/>
      <c r="D19" s="24" t="s">
        <v>54</v>
      </c>
      <c r="E19" s="26">
        <f t="shared" si="2"/>
        <v>0</v>
      </c>
      <c r="F19" s="26">
        <v>0</v>
      </c>
      <c r="G19" s="26">
        <v>0</v>
      </c>
      <c r="H19" s="26">
        <v>0</v>
      </c>
      <c r="I19" s="90">
        <v>0</v>
      </c>
      <c r="J19" s="90">
        <v>0</v>
      </c>
      <c r="K19" s="358"/>
      <c r="L19" s="356"/>
      <c r="M19" s="356"/>
      <c r="N19" s="356"/>
      <c r="O19" s="356"/>
      <c r="P19" s="356"/>
      <c r="Q19" s="358"/>
    </row>
    <row r="20" spans="1:17" ht="15.75" x14ac:dyDescent="0.25">
      <c r="A20" s="359"/>
      <c r="B20" s="380"/>
      <c r="C20" s="359"/>
      <c r="D20" s="24" t="s">
        <v>55</v>
      </c>
      <c r="E20" s="26">
        <f t="shared" si="2"/>
        <v>0</v>
      </c>
      <c r="F20" s="26">
        <v>0</v>
      </c>
      <c r="G20" s="26">
        <v>0</v>
      </c>
      <c r="H20" s="26">
        <v>0</v>
      </c>
      <c r="I20" s="90">
        <v>0</v>
      </c>
      <c r="J20" s="90">
        <v>0</v>
      </c>
      <c r="K20" s="359"/>
      <c r="L20" s="357"/>
      <c r="M20" s="357"/>
      <c r="N20" s="357"/>
      <c r="O20" s="357"/>
      <c r="P20" s="357"/>
      <c r="Q20" s="359"/>
    </row>
    <row r="21" spans="1:17" ht="15.75" x14ac:dyDescent="0.25">
      <c r="A21" s="361"/>
      <c r="B21" s="361" t="s">
        <v>56</v>
      </c>
      <c r="C21" s="361"/>
      <c r="D21" s="24" t="s">
        <v>50</v>
      </c>
      <c r="E21" s="25">
        <f>SUM(F21:J21)</f>
        <v>56039.416512960001</v>
      </c>
      <c r="F21" s="25">
        <f>SUM(F23:F26)</f>
        <v>10446.63349</v>
      </c>
      <c r="G21" s="25">
        <f t="shared" ref="G21:H21" si="4">SUM(G23:G26)</f>
        <v>10795.193880000001</v>
      </c>
      <c r="H21" s="25">
        <f t="shared" si="4"/>
        <v>11147.35685</v>
      </c>
      <c r="I21" s="89">
        <f t="shared" ref="I21:J21" si="5">SUM(I23:I26)</f>
        <v>11593.251124</v>
      </c>
      <c r="J21" s="89">
        <f t="shared" si="5"/>
        <v>12056.981168960001</v>
      </c>
      <c r="K21" s="358"/>
      <c r="L21" s="358"/>
      <c r="M21" s="358"/>
      <c r="N21" s="358"/>
      <c r="O21" s="358"/>
      <c r="P21" s="358"/>
      <c r="Q21" s="361"/>
    </row>
    <row r="22" spans="1:17" ht="15.75" x14ac:dyDescent="0.25">
      <c r="A22" s="358"/>
      <c r="B22" s="358"/>
      <c r="C22" s="358"/>
      <c r="D22" s="24" t="s">
        <v>51</v>
      </c>
      <c r="E22" s="25"/>
      <c r="F22" s="25"/>
      <c r="G22" s="25"/>
      <c r="H22" s="25"/>
      <c r="I22" s="89"/>
      <c r="J22" s="89"/>
      <c r="K22" s="358"/>
      <c r="L22" s="358"/>
      <c r="M22" s="358"/>
      <c r="N22" s="358"/>
      <c r="O22" s="358"/>
      <c r="P22" s="358"/>
      <c r="Q22" s="358"/>
    </row>
    <row r="23" spans="1:17" ht="15.75" x14ac:dyDescent="0.25">
      <c r="A23" s="358"/>
      <c r="B23" s="358"/>
      <c r="C23" s="358"/>
      <c r="D23" s="24" t="s">
        <v>52</v>
      </c>
      <c r="E23" s="25">
        <f t="shared" ref="E23:E26" si="6">SUM(F23:J23)</f>
        <v>56039.416512960001</v>
      </c>
      <c r="F23" s="25">
        <f t="shared" ref="F23:J26" si="7">F17</f>
        <v>10446.63349</v>
      </c>
      <c r="G23" s="25">
        <f t="shared" ref="G23:H23" si="8">G17</f>
        <v>10795.193880000001</v>
      </c>
      <c r="H23" s="25">
        <f t="shared" si="8"/>
        <v>11147.35685</v>
      </c>
      <c r="I23" s="89">
        <f t="shared" si="7"/>
        <v>11593.251124</v>
      </c>
      <c r="J23" s="89">
        <f t="shared" si="7"/>
        <v>12056.981168960001</v>
      </c>
      <c r="K23" s="358"/>
      <c r="L23" s="358"/>
      <c r="M23" s="358"/>
      <c r="N23" s="358"/>
      <c r="O23" s="358"/>
      <c r="P23" s="358"/>
      <c r="Q23" s="358"/>
    </row>
    <row r="24" spans="1:17" ht="15.75" x14ac:dyDescent="0.25">
      <c r="A24" s="358"/>
      <c r="B24" s="358"/>
      <c r="C24" s="358"/>
      <c r="D24" s="24" t="s">
        <v>53</v>
      </c>
      <c r="E24" s="26">
        <f t="shared" si="6"/>
        <v>0</v>
      </c>
      <c r="F24" s="26">
        <f t="shared" si="7"/>
        <v>0</v>
      </c>
      <c r="G24" s="26">
        <f t="shared" ref="G24:H24" si="9">G18</f>
        <v>0</v>
      </c>
      <c r="H24" s="26">
        <f t="shared" si="9"/>
        <v>0</v>
      </c>
      <c r="I24" s="90">
        <f t="shared" si="7"/>
        <v>0</v>
      </c>
      <c r="J24" s="90">
        <f t="shared" si="7"/>
        <v>0</v>
      </c>
      <c r="K24" s="358"/>
      <c r="L24" s="358"/>
      <c r="M24" s="358"/>
      <c r="N24" s="358"/>
      <c r="O24" s="358"/>
      <c r="P24" s="358"/>
      <c r="Q24" s="358"/>
    </row>
    <row r="25" spans="1:17" ht="15.75" x14ac:dyDescent="0.25">
      <c r="A25" s="358"/>
      <c r="B25" s="358"/>
      <c r="C25" s="358"/>
      <c r="D25" s="24" t="s">
        <v>54</v>
      </c>
      <c r="E25" s="26">
        <f t="shared" si="6"/>
        <v>0</v>
      </c>
      <c r="F25" s="26">
        <f t="shared" si="7"/>
        <v>0</v>
      </c>
      <c r="G25" s="26">
        <f t="shared" ref="G25:H25" si="10">G19</f>
        <v>0</v>
      </c>
      <c r="H25" s="26">
        <f t="shared" si="10"/>
        <v>0</v>
      </c>
      <c r="I25" s="90">
        <f t="shared" si="7"/>
        <v>0</v>
      </c>
      <c r="J25" s="90">
        <f t="shared" si="7"/>
        <v>0</v>
      </c>
      <c r="K25" s="358"/>
      <c r="L25" s="358"/>
      <c r="M25" s="358"/>
      <c r="N25" s="358"/>
      <c r="O25" s="358"/>
      <c r="P25" s="358"/>
      <c r="Q25" s="358"/>
    </row>
    <row r="26" spans="1:17" ht="15.75" x14ac:dyDescent="0.25">
      <c r="A26" s="359"/>
      <c r="B26" s="359"/>
      <c r="C26" s="359"/>
      <c r="D26" s="24" t="s">
        <v>55</v>
      </c>
      <c r="E26" s="26">
        <f t="shared" si="6"/>
        <v>0</v>
      </c>
      <c r="F26" s="26">
        <f t="shared" si="7"/>
        <v>0</v>
      </c>
      <c r="G26" s="26">
        <f t="shared" ref="G26:H26" si="11">G20</f>
        <v>0</v>
      </c>
      <c r="H26" s="26">
        <f t="shared" si="11"/>
        <v>0</v>
      </c>
      <c r="I26" s="90">
        <f t="shared" si="7"/>
        <v>0</v>
      </c>
      <c r="J26" s="90">
        <f t="shared" si="7"/>
        <v>0</v>
      </c>
      <c r="K26" s="359"/>
      <c r="L26" s="359"/>
      <c r="M26" s="359"/>
      <c r="N26" s="359"/>
      <c r="O26" s="359"/>
      <c r="P26" s="359"/>
      <c r="Q26" s="359"/>
    </row>
    <row r="27" spans="1:17" ht="15.75" x14ac:dyDescent="0.25">
      <c r="A27" s="23"/>
      <c r="B27" s="23"/>
      <c r="C27" s="23"/>
      <c r="D27" s="12"/>
      <c r="E27" s="27"/>
      <c r="F27" s="27"/>
      <c r="G27" s="27"/>
      <c r="H27" s="27"/>
      <c r="I27" s="91"/>
      <c r="J27" s="91"/>
      <c r="K27" s="23"/>
      <c r="L27" s="23"/>
      <c r="M27" s="125"/>
      <c r="N27" s="125"/>
      <c r="O27" s="23"/>
      <c r="P27" s="23"/>
      <c r="Q27" s="23"/>
    </row>
    <row r="28" spans="1:17" ht="32.25" customHeight="1" x14ac:dyDescent="0.25">
      <c r="A28" s="225" t="s">
        <v>57</v>
      </c>
      <c r="B28" s="225"/>
      <c r="C28" s="225"/>
      <c r="D28" s="225"/>
      <c r="E28" s="225"/>
      <c r="F28" s="225"/>
      <c r="G28" s="225"/>
      <c r="H28" s="225"/>
      <c r="I28" s="225"/>
      <c r="J28" s="225"/>
      <c r="K28" s="225"/>
      <c r="L28" s="225"/>
      <c r="M28" s="225"/>
      <c r="N28" s="225"/>
      <c r="O28" s="225"/>
      <c r="P28" s="225"/>
      <c r="Q28" s="225"/>
    </row>
    <row r="29" spans="1:17" x14ac:dyDescent="0.25">
      <c r="A29" s="225" t="s">
        <v>58</v>
      </c>
      <c r="B29" s="225"/>
      <c r="C29" s="225"/>
      <c r="D29" s="225"/>
      <c r="E29" s="225"/>
      <c r="F29" s="225"/>
      <c r="G29" s="225"/>
      <c r="H29" s="225"/>
      <c r="I29" s="225"/>
      <c r="J29" s="225"/>
      <c r="K29" s="225"/>
      <c r="L29" s="225"/>
      <c r="M29" s="225"/>
      <c r="N29" s="225"/>
      <c r="O29" s="225"/>
      <c r="P29" s="225"/>
      <c r="Q29" s="225"/>
    </row>
    <row r="40" ht="15" customHeight="1" x14ac:dyDescent="0.25"/>
  </sheetData>
  <mergeCells count="40">
    <mergeCell ref="A28:Q28"/>
    <mergeCell ref="A29:Q29"/>
    <mergeCell ref="O1:Q1"/>
    <mergeCell ref="A15:A20"/>
    <mergeCell ref="E11:E12"/>
    <mergeCell ref="B14:Q14"/>
    <mergeCell ref="B15:B20"/>
    <mergeCell ref="C15:C20"/>
    <mergeCell ref="Q15:Q20"/>
    <mergeCell ref="A3:Q3"/>
    <mergeCell ref="K10:P10"/>
    <mergeCell ref="A5:A12"/>
    <mergeCell ref="E5:J5"/>
    <mergeCell ref="E6:J6"/>
    <mergeCell ref="E7:J7"/>
    <mergeCell ref="E8:J8"/>
    <mergeCell ref="F2:Q2"/>
    <mergeCell ref="B21:B26"/>
    <mergeCell ref="C21:C26"/>
    <mergeCell ref="A21:A26"/>
    <mergeCell ref="K21:K26"/>
    <mergeCell ref="L21:L26"/>
    <mergeCell ref="E9:J9"/>
    <mergeCell ref="E10:J10"/>
    <mergeCell ref="K5:P5"/>
    <mergeCell ref="K6:P6"/>
    <mergeCell ref="K7:P7"/>
    <mergeCell ref="K8:P8"/>
    <mergeCell ref="K9:P9"/>
    <mergeCell ref="Q21:Q26"/>
    <mergeCell ref="K15:K20"/>
    <mergeCell ref="L15:L20"/>
    <mergeCell ref="O15:O20"/>
    <mergeCell ref="P15:P20"/>
    <mergeCell ref="O21:O26"/>
    <mergeCell ref="P21:P26"/>
    <mergeCell ref="M15:M20"/>
    <mergeCell ref="N15:N20"/>
    <mergeCell ref="M21:M26"/>
    <mergeCell ref="N21:N26"/>
  </mergeCells>
  <hyperlinks>
    <hyperlink ref="D6" location="_ftn1" display="_ftn1"/>
    <hyperlink ref="Q11" location="_ftn2" display="_ftn2"/>
    <hyperlink ref="A28" location="_ftnref1" display="_ftnref1"/>
    <hyperlink ref="A29" location="_ftnref2" display="_ftnref2"/>
  </hyperlinks>
  <pageMargins left="0.31496062992125984" right="0.31496062992125984" top="0.74803149606299213" bottom="0.55118110236220474" header="0.31496062992125984" footer="0.31496062992125984"/>
  <pageSetup paperSize="9" scale="71" firstPageNumber="72" orientation="landscape" useFirstPageNumber="1" r:id="rId1"/>
  <headerFooter>
    <oddHeader>&amp;C&amp;"Times New Roman,обычный"&amp;12&amp;P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view="pageBreakPreview" zoomScale="85" zoomScaleNormal="100" zoomScaleSheetLayoutView="85" workbookViewId="0">
      <selection activeCell="N25" sqref="N25"/>
    </sheetView>
  </sheetViews>
  <sheetFormatPr defaultRowHeight="15" x14ac:dyDescent="0.25"/>
  <cols>
    <col min="1" max="1" width="3" customWidth="1"/>
    <col min="2" max="2" width="41.140625" customWidth="1"/>
    <col min="3" max="3" width="13" bestFit="1" customWidth="1"/>
    <col min="4" max="8" width="11.5703125" customWidth="1"/>
  </cols>
  <sheetData>
    <row r="1" spans="1:8" x14ac:dyDescent="0.25">
      <c r="D1" s="258" t="s">
        <v>190</v>
      </c>
      <c r="E1" s="258"/>
      <c r="F1" s="258"/>
      <c r="G1" s="258"/>
      <c r="H1" s="258"/>
    </row>
    <row r="2" spans="1:8" ht="15" customHeight="1" x14ac:dyDescent="0.25">
      <c r="A2" s="301" t="s">
        <v>295</v>
      </c>
      <c r="B2" s="301"/>
      <c r="C2" s="301"/>
      <c r="D2" s="301"/>
      <c r="E2" s="301"/>
      <c r="F2" s="301"/>
      <c r="G2" s="301"/>
      <c r="H2" s="301"/>
    </row>
    <row r="3" spans="1:8" ht="15" customHeight="1" x14ac:dyDescent="0.25">
      <c r="A3" s="112"/>
      <c r="B3" s="112"/>
      <c r="C3" s="112"/>
      <c r="D3" s="112"/>
      <c r="E3" s="118"/>
      <c r="F3" s="118"/>
      <c r="G3" s="112"/>
      <c r="H3" s="112"/>
    </row>
    <row r="4" spans="1:8" ht="39.75" customHeight="1" thickBot="1" x14ac:dyDescent="0.3">
      <c r="A4" s="240" t="s">
        <v>286</v>
      </c>
      <c r="B4" s="240"/>
      <c r="C4" s="240"/>
      <c r="D4" s="240"/>
      <c r="E4" s="240"/>
      <c r="F4" s="240"/>
      <c r="G4" s="240"/>
      <c r="H4" s="240"/>
    </row>
    <row r="5" spans="1:8" ht="15.75" customHeight="1" x14ac:dyDescent="0.25">
      <c r="A5" s="230" t="s">
        <v>131</v>
      </c>
      <c r="B5" s="231"/>
      <c r="C5" s="31" t="s">
        <v>132</v>
      </c>
      <c r="D5" s="230" t="s">
        <v>133</v>
      </c>
      <c r="E5" s="236"/>
      <c r="F5" s="236"/>
      <c r="G5" s="236"/>
      <c r="H5" s="231"/>
    </row>
    <row r="6" spans="1:8" ht="16.5" customHeight="1" thickBot="1" x14ac:dyDescent="0.3">
      <c r="A6" s="232"/>
      <c r="B6" s="233"/>
      <c r="C6" s="32" t="s">
        <v>26</v>
      </c>
      <c r="D6" s="234" t="s">
        <v>134</v>
      </c>
      <c r="E6" s="237"/>
      <c r="F6" s="237"/>
      <c r="G6" s="237"/>
      <c r="H6" s="235"/>
    </row>
    <row r="7" spans="1:8" ht="16.5" thickBot="1" x14ac:dyDescent="0.3">
      <c r="A7" s="234"/>
      <c r="B7" s="235"/>
      <c r="C7" s="33"/>
      <c r="D7" s="34" t="s">
        <v>210</v>
      </c>
      <c r="E7" s="115" t="s">
        <v>211</v>
      </c>
      <c r="F7" s="115" t="s">
        <v>212</v>
      </c>
      <c r="G7" s="115" t="s">
        <v>213</v>
      </c>
      <c r="H7" s="115" t="s">
        <v>214</v>
      </c>
    </row>
    <row r="8" spans="1:8" ht="16.5" thickBot="1" x14ac:dyDescent="0.3">
      <c r="A8" s="221">
        <v>1</v>
      </c>
      <c r="B8" s="222"/>
      <c r="C8" s="34">
        <v>2</v>
      </c>
      <c r="D8" s="34">
        <v>3</v>
      </c>
      <c r="E8" s="115">
        <v>4</v>
      </c>
      <c r="F8" s="115">
        <v>5</v>
      </c>
      <c r="G8" s="115">
        <v>6</v>
      </c>
      <c r="H8" s="115">
        <v>7</v>
      </c>
    </row>
    <row r="9" spans="1:8" ht="16.5" thickBot="1" x14ac:dyDescent="0.3">
      <c r="A9" s="223" t="s">
        <v>193</v>
      </c>
      <c r="B9" s="224"/>
      <c r="C9" s="92">
        <f>SUM(D9:H9)</f>
        <v>2102165.4134410545</v>
      </c>
      <c r="D9" s="92">
        <f>SUM(D11:D14)</f>
        <v>405840.81134000001</v>
      </c>
      <c r="E9" s="92">
        <f t="shared" ref="E9:H9" si="0">SUM(E11:E14)</f>
        <v>401341.39974000002</v>
      </c>
      <c r="F9" s="92">
        <f t="shared" si="0"/>
        <v>418168.44291880005</v>
      </c>
      <c r="G9" s="92">
        <f t="shared" si="0"/>
        <v>435732.38028875209</v>
      </c>
      <c r="H9" s="92">
        <f t="shared" si="0"/>
        <v>441082.37915350217</v>
      </c>
    </row>
    <row r="10" spans="1:8" ht="16.5" thickBot="1" x14ac:dyDescent="0.3">
      <c r="A10" s="35"/>
      <c r="B10" s="36" t="s">
        <v>136</v>
      </c>
      <c r="C10" s="94"/>
      <c r="D10" s="95"/>
      <c r="E10" s="95"/>
      <c r="F10" s="95"/>
      <c r="G10" s="95"/>
      <c r="H10" s="95"/>
    </row>
    <row r="11" spans="1:8" ht="32.25" thickBot="1" x14ac:dyDescent="0.3">
      <c r="A11" s="37"/>
      <c r="B11" s="39" t="s">
        <v>137</v>
      </c>
      <c r="C11" s="94">
        <f t="shared" ref="C11:C14" si="1">SUM(D11:H11)</f>
        <v>825897.67511441431</v>
      </c>
      <c r="D11" s="92">
        <f>D16+D21+D26+D31+D36+D41</f>
        <v>152290.50675</v>
      </c>
      <c r="E11" s="92">
        <f t="shared" ref="E11:H11" si="2">E16+E21+E26+E31+E36+E41</f>
        <v>148353.35107</v>
      </c>
      <c r="F11" s="92">
        <f t="shared" si="2"/>
        <v>161865.22384880006</v>
      </c>
      <c r="G11" s="92">
        <f t="shared" si="2"/>
        <v>179036.35600275206</v>
      </c>
      <c r="H11" s="92">
        <f t="shared" si="2"/>
        <v>184352.23744286213</v>
      </c>
    </row>
    <row r="12" spans="1:8" ht="16.5" thickBot="1" x14ac:dyDescent="0.3">
      <c r="A12" s="37"/>
      <c r="B12" s="36" t="s">
        <v>138</v>
      </c>
      <c r="C12" s="94">
        <f t="shared" si="1"/>
        <v>1218327.7383266401</v>
      </c>
      <c r="D12" s="92">
        <f t="shared" ref="D12:D14" si="3">D17+D22+D27+D32+D37+D42</f>
        <v>242710.30458999999</v>
      </c>
      <c r="E12" s="92">
        <f t="shared" ref="E12:H12" si="4">E17+E22+E27+E32+E37+E42</f>
        <v>241738.04867000002</v>
      </c>
      <c r="F12" s="92">
        <f t="shared" si="4"/>
        <v>244593.21907000002</v>
      </c>
      <c r="G12" s="92">
        <f t="shared" si="4"/>
        <v>244626.02428600003</v>
      </c>
      <c r="H12" s="92">
        <f t="shared" si="4"/>
        <v>244660.14171064002</v>
      </c>
    </row>
    <row r="13" spans="1:8" ht="16.5" thickBot="1" x14ac:dyDescent="0.3">
      <c r="A13" s="37"/>
      <c r="B13" s="36" t="s">
        <v>139</v>
      </c>
      <c r="C13" s="94">
        <f t="shared" si="1"/>
        <v>0</v>
      </c>
      <c r="D13" s="92">
        <f t="shared" si="3"/>
        <v>0</v>
      </c>
      <c r="E13" s="92">
        <f t="shared" ref="E13:H13" si="5">E18+E23+E28+E33+E38+E43</f>
        <v>0</v>
      </c>
      <c r="F13" s="92">
        <f t="shared" si="5"/>
        <v>0</v>
      </c>
      <c r="G13" s="92">
        <f t="shared" si="5"/>
        <v>0</v>
      </c>
      <c r="H13" s="92">
        <f t="shared" si="5"/>
        <v>0</v>
      </c>
    </row>
    <row r="14" spans="1:8" ht="16.5" thickBot="1" x14ac:dyDescent="0.3">
      <c r="A14" s="37"/>
      <c r="B14" s="36" t="s">
        <v>140</v>
      </c>
      <c r="C14" s="94">
        <f t="shared" si="1"/>
        <v>57940</v>
      </c>
      <c r="D14" s="92">
        <f t="shared" si="3"/>
        <v>10840</v>
      </c>
      <c r="E14" s="92">
        <f t="shared" ref="E14:H14" si="6">E19+E24+E29+E34+E39+E44</f>
        <v>11250</v>
      </c>
      <c r="F14" s="92">
        <f t="shared" si="6"/>
        <v>11710</v>
      </c>
      <c r="G14" s="92">
        <f t="shared" si="6"/>
        <v>12070</v>
      </c>
      <c r="H14" s="92">
        <f t="shared" si="6"/>
        <v>12070</v>
      </c>
    </row>
    <row r="15" spans="1:8" ht="48" thickBot="1" x14ac:dyDescent="0.3">
      <c r="A15" s="37"/>
      <c r="B15" s="36" t="s">
        <v>135</v>
      </c>
      <c r="C15" s="92">
        <f>SUM(D15:H15)</f>
        <v>1911479.3893880942</v>
      </c>
      <c r="D15" s="92">
        <f>SUM(D16:D19)</f>
        <v>365442.94886999996</v>
      </c>
      <c r="E15" s="92">
        <f t="shared" ref="E15:H15" si="7">SUM(E16:E19)</f>
        <v>370097.37786000001</v>
      </c>
      <c r="F15" s="92">
        <f t="shared" si="7"/>
        <v>385921.05806880002</v>
      </c>
      <c r="G15" s="92">
        <f t="shared" si="7"/>
        <v>392665.73716475209</v>
      </c>
      <c r="H15" s="92">
        <f t="shared" si="7"/>
        <v>397352.26742454211</v>
      </c>
    </row>
    <row r="16" spans="1:8" ht="32.25" thickBot="1" x14ac:dyDescent="0.3">
      <c r="A16" s="63"/>
      <c r="B16" s="61" t="s">
        <v>185</v>
      </c>
      <c r="C16" s="94">
        <f t="shared" ref="C16:C19" si="8">SUM(D16:H16)</f>
        <v>717720.18603809422</v>
      </c>
      <c r="D16" s="96">
        <f>'ИФ ПП 1'!D12</f>
        <v>134127.1882</v>
      </c>
      <c r="E16" s="96">
        <f>'ИФ ПП 1'!E12</f>
        <v>131714.41719000001</v>
      </c>
      <c r="F16" s="96">
        <f>'ИФ ПП 1'!F12</f>
        <v>144700.89739880004</v>
      </c>
      <c r="G16" s="96">
        <f>'ИФ ПП 1'!G12</f>
        <v>151245.57649475205</v>
      </c>
      <c r="H16" s="96">
        <f>'ИФ ПП 1'!H12</f>
        <v>155932.10675454212</v>
      </c>
    </row>
    <row r="17" spans="1:8" ht="16.5" thickBot="1" x14ac:dyDescent="0.3">
      <c r="A17" s="64"/>
      <c r="B17" s="36" t="s">
        <v>138</v>
      </c>
      <c r="C17" s="94">
        <f t="shared" si="8"/>
        <v>1162059.2033500001</v>
      </c>
      <c r="D17" s="96">
        <f>'ИФ ПП 1'!D13</f>
        <v>225475.76066999999</v>
      </c>
      <c r="E17" s="96">
        <f>'ИФ ПП 1'!E13</f>
        <v>232242.96067</v>
      </c>
      <c r="F17" s="96">
        <f>'ИФ ПП 1'!F13</f>
        <v>234780.16067000001</v>
      </c>
      <c r="G17" s="96">
        <f>'ИФ ПП 1'!G13</f>
        <v>234780.16067000001</v>
      </c>
      <c r="H17" s="96">
        <f>'ИФ ПП 1'!H13</f>
        <v>234780.16067000001</v>
      </c>
    </row>
    <row r="18" spans="1:8" ht="16.5" thickBot="1" x14ac:dyDescent="0.3">
      <c r="A18" s="64"/>
      <c r="B18" s="36" t="s">
        <v>144</v>
      </c>
      <c r="C18" s="94">
        <f t="shared" si="8"/>
        <v>0</v>
      </c>
      <c r="D18" s="96">
        <f>'ИФ ПП 1'!D14</f>
        <v>0</v>
      </c>
      <c r="E18" s="96">
        <f>'ИФ ПП 1'!E14</f>
        <v>0</v>
      </c>
      <c r="F18" s="96">
        <f>'ИФ ПП 1'!F14</f>
        <v>0</v>
      </c>
      <c r="G18" s="96">
        <f>'ИФ ПП 1'!G14</f>
        <v>0</v>
      </c>
      <c r="H18" s="96">
        <f>'ИФ ПП 1'!H14</f>
        <v>0</v>
      </c>
    </row>
    <row r="19" spans="1:8" ht="16.5" thickBot="1" x14ac:dyDescent="0.3">
      <c r="A19" s="64"/>
      <c r="B19" s="36" t="s">
        <v>145</v>
      </c>
      <c r="C19" s="94">
        <f t="shared" si="8"/>
        <v>31700</v>
      </c>
      <c r="D19" s="96">
        <f>'ИФ ПП 1'!D15</f>
        <v>5840</v>
      </c>
      <c r="E19" s="96">
        <f>'ИФ ПП 1'!E15</f>
        <v>6140</v>
      </c>
      <c r="F19" s="96">
        <f>'ИФ ПП 1'!F15</f>
        <v>6440</v>
      </c>
      <c r="G19" s="96">
        <f>'ИФ ПП 1'!G15</f>
        <v>6640</v>
      </c>
      <c r="H19" s="96">
        <f>'ИФ ПП 1'!H15</f>
        <v>6640</v>
      </c>
    </row>
    <row r="20" spans="1:8" ht="48" thickBot="1" x14ac:dyDescent="0.3">
      <c r="A20" s="35"/>
      <c r="B20" s="36" t="s">
        <v>163</v>
      </c>
      <c r="C20" s="92">
        <f>SUM(D20:H20)</f>
        <v>30111.000980000001</v>
      </c>
      <c r="D20" s="92">
        <f>SUM(D21:D24)</f>
        <v>10027.000980000001</v>
      </c>
      <c r="E20" s="92">
        <f t="shared" ref="E20:H20" si="9">SUM(E21:E24)</f>
        <v>0</v>
      </c>
      <c r="F20" s="92">
        <f t="shared" si="9"/>
        <v>0</v>
      </c>
      <c r="G20" s="92">
        <f t="shared" si="9"/>
        <v>10034</v>
      </c>
      <c r="H20" s="92">
        <f t="shared" si="9"/>
        <v>10050</v>
      </c>
    </row>
    <row r="21" spans="1:8" ht="32.25" thickBot="1" x14ac:dyDescent="0.3">
      <c r="A21" s="39"/>
      <c r="B21" s="61" t="s">
        <v>185</v>
      </c>
      <c r="C21" s="94">
        <f t="shared" ref="C21:C24" si="10">SUM(D21:H21)</f>
        <v>22054.18506</v>
      </c>
      <c r="D21" s="96">
        <f>'ИФ ПП 2'!D12</f>
        <v>1970.1850599999998</v>
      </c>
      <c r="E21" s="96">
        <f>'ИФ ПП 2'!E12</f>
        <v>0</v>
      </c>
      <c r="F21" s="96">
        <f>'ИФ ПП 2'!F12</f>
        <v>0</v>
      </c>
      <c r="G21" s="96">
        <f>'ИФ ПП 2'!G12</f>
        <v>10034</v>
      </c>
      <c r="H21" s="96">
        <f>'ИФ ПП 2'!H12</f>
        <v>10050</v>
      </c>
    </row>
    <row r="22" spans="1:8" ht="16.5" thickBot="1" x14ac:dyDescent="0.3">
      <c r="A22" s="39"/>
      <c r="B22" s="36" t="s">
        <v>138</v>
      </c>
      <c r="C22" s="94">
        <f t="shared" si="10"/>
        <v>8056.81592</v>
      </c>
      <c r="D22" s="96">
        <f>'ИФ ПП 2'!D13</f>
        <v>8056.81592</v>
      </c>
      <c r="E22" s="96">
        <f>'ИФ ПП 2'!E13</f>
        <v>0</v>
      </c>
      <c r="F22" s="96">
        <f>'ИФ ПП 2'!F13</f>
        <v>0</v>
      </c>
      <c r="G22" s="96">
        <f>'ИФ ПП 2'!G13</f>
        <v>0</v>
      </c>
      <c r="H22" s="96">
        <f>'ИФ ПП 2'!H13</f>
        <v>0</v>
      </c>
    </row>
    <row r="23" spans="1:8" ht="16.5" thickBot="1" x14ac:dyDescent="0.3">
      <c r="A23" s="39"/>
      <c r="B23" s="36" t="s">
        <v>144</v>
      </c>
      <c r="C23" s="94">
        <f t="shared" si="10"/>
        <v>0</v>
      </c>
      <c r="D23" s="96">
        <f>'ИФ ПП 2'!D14</f>
        <v>0</v>
      </c>
      <c r="E23" s="96">
        <f>'ИФ ПП 2'!E14</f>
        <v>0</v>
      </c>
      <c r="F23" s="96">
        <f>'ИФ ПП 2'!F14</f>
        <v>0</v>
      </c>
      <c r="G23" s="96">
        <f>'ИФ ПП 2'!G14</f>
        <v>0</v>
      </c>
      <c r="H23" s="96">
        <f>'ИФ ПП 2'!H14</f>
        <v>0</v>
      </c>
    </row>
    <row r="24" spans="1:8" ht="16.5" thickBot="1" x14ac:dyDescent="0.3">
      <c r="A24" s="39"/>
      <c r="B24" s="36" t="s">
        <v>145</v>
      </c>
      <c r="C24" s="94">
        <f t="shared" si="10"/>
        <v>0</v>
      </c>
      <c r="D24" s="96">
        <f>'ИФ ПП 2'!D15</f>
        <v>0</v>
      </c>
      <c r="E24" s="96">
        <f>'ИФ ПП 2'!E15</f>
        <v>0</v>
      </c>
      <c r="F24" s="96">
        <f>'ИФ ПП 2'!F15</f>
        <v>0</v>
      </c>
      <c r="G24" s="96">
        <f>'ИФ ПП 2'!G15</f>
        <v>0</v>
      </c>
      <c r="H24" s="96">
        <f>'ИФ ПП 2'!H15</f>
        <v>0</v>
      </c>
    </row>
    <row r="25" spans="1:8" ht="63.75" thickBot="1" x14ac:dyDescent="0.3">
      <c r="A25" s="37"/>
      <c r="B25" s="36" t="s">
        <v>191</v>
      </c>
      <c r="C25" s="92">
        <f>SUM(D25:H25)</f>
        <v>5065</v>
      </c>
      <c r="D25" s="92">
        <f>SUM(D26:D29)</f>
        <v>968</v>
      </c>
      <c r="E25" s="92">
        <f t="shared" ref="E25:H25" si="11">SUM(E26:E29)</f>
        <v>968</v>
      </c>
      <c r="F25" s="92">
        <f t="shared" si="11"/>
        <v>1043</v>
      </c>
      <c r="G25" s="92">
        <f t="shared" si="11"/>
        <v>1043</v>
      </c>
      <c r="H25" s="92">
        <f t="shared" si="11"/>
        <v>1043</v>
      </c>
    </row>
    <row r="26" spans="1:8" ht="32.25" thickBot="1" x14ac:dyDescent="0.3">
      <c r="A26" s="63"/>
      <c r="B26" s="61" t="s">
        <v>185</v>
      </c>
      <c r="C26" s="94">
        <f t="shared" ref="C26:C29" si="12">SUM(D26:H26)</f>
        <v>5065</v>
      </c>
      <c r="D26" s="96">
        <f>'ИФ ПП 3'!D12</f>
        <v>968</v>
      </c>
      <c r="E26" s="96">
        <f>'ИФ ПП 3'!E12</f>
        <v>968</v>
      </c>
      <c r="F26" s="96">
        <f>'ИФ ПП 3'!F12</f>
        <v>1043</v>
      </c>
      <c r="G26" s="96">
        <f>'ИФ ПП 3'!G12</f>
        <v>1043</v>
      </c>
      <c r="H26" s="96">
        <f>'ИФ ПП 3'!H12</f>
        <v>1043</v>
      </c>
    </row>
    <row r="27" spans="1:8" ht="16.5" thickBot="1" x14ac:dyDescent="0.3">
      <c r="A27" s="64"/>
      <c r="B27" s="36" t="s">
        <v>138</v>
      </c>
      <c r="C27" s="94">
        <f t="shared" si="12"/>
        <v>0</v>
      </c>
      <c r="D27" s="96">
        <f>'ИФ ПП 3'!D13</f>
        <v>0</v>
      </c>
      <c r="E27" s="96">
        <f>'ИФ ПП 3'!E13</f>
        <v>0</v>
      </c>
      <c r="F27" s="96">
        <f>'ИФ ПП 3'!F13</f>
        <v>0</v>
      </c>
      <c r="G27" s="96">
        <f>'ИФ ПП 3'!G13</f>
        <v>0</v>
      </c>
      <c r="H27" s="96">
        <f>'ИФ ПП 3'!H13</f>
        <v>0</v>
      </c>
    </row>
    <row r="28" spans="1:8" ht="16.5" thickBot="1" x14ac:dyDescent="0.3">
      <c r="A28" s="64"/>
      <c r="B28" s="36" t="s">
        <v>144</v>
      </c>
      <c r="C28" s="94">
        <f t="shared" si="12"/>
        <v>0</v>
      </c>
      <c r="D28" s="96">
        <f>'ИФ ПП 3'!D14</f>
        <v>0</v>
      </c>
      <c r="E28" s="96">
        <f>'ИФ ПП 3'!E14</f>
        <v>0</v>
      </c>
      <c r="F28" s="96">
        <f>'ИФ ПП 3'!F14</f>
        <v>0</v>
      </c>
      <c r="G28" s="96">
        <f>'ИФ ПП 3'!G14</f>
        <v>0</v>
      </c>
      <c r="H28" s="96">
        <f>'ИФ ПП 3'!H14</f>
        <v>0</v>
      </c>
    </row>
    <row r="29" spans="1:8" ht="16.5" thickBot="1" x14ac:dyDescent="0.3">
      <c r="A29" s="64"/>
      <c r="B29" s="36" t="s">
        <v>145</v>
      </c>
      <c r="C29" s="94">
        <f t="shared" si="12"/>
        <v>0</v>
      </c>
      <c r="D29" s="96">
        <f>'ИФ ПП 3'!D15</f>
        <v>0</v>
      </c>
      <c r="E29" s="96">
        <f>'ИФ ПП 3'!E15</f>
        <v>0</v>
      </c>
      <c r="F29" s="96">
        <f>'ИФ ПП 3'!F15</f>
        <v>0</v>
      </c>
      <c r="G29" s="96">
        <f>'ИФ ПП 3'!G15</f>
        <v>0</v>
      </c>
      <c r="H29" s="96">
        <f>'ИФ ПП 3'!H15</f>
        <v>0</v>
      </c>
    </row>
    <row r="30" spans="1:8" ht="63.75" thickBot="1" x14ac:dyDescent="0.3">
      <c r="A30" s="35"/>
      <c r="B30" s="36" t="s">
        <v>178</v>
      </c>
      <c r="C30" s="92">
        <f>SUM(D30:H30)</f>
        <v>22127.14</v>
      </c>
      <c r="D30" s="92">
        <f>SUM(D31:D34)</f>
        <v>4285.4279999999999</v>
      </c>
      <c r="E30" s="92">
        <f t="shared" ref="E30:H30" si="13">SUM(E31:E34)</f>
        <v>4355.4279999999999</v>
      </c>
      <c r="F30" s="92">
        <f t="shared" si="13"/>
        <v>4425.4279999999999</v>
      </c>
      <c r="G30" s="92">
        <f t="shared" si="13"/>
        <v>4495.4279999999999</v>
      </c>
      <c r="H30" s="92">
        <f t="shared" si="13"/>
        <v>4565.4279999999999</v>
      </c>
    </row>
    <row r="31" spans="1:8" ht="32.25" thickBot="1" x14ac:dyDescent="0.3">
      <c r="A31" s="39"/>
      <c r="B31" s="61" t="s">
        <v>185</v>
      </c>
      <c r="C31" s="94">
        <f t="shared" ref="C31:C34" si="14">SUM(D31:H31)</f>
        <v>15300</v>
      </c>
      <c r="D31" s="96">
        <f>'ИФ ПП 4'!D12</f>
        <v>2920</v>
      </c>
      <c r="E31" s="96">
        <f>'ИФ ПП 4'!E12</f>
        <v>2990</v>
      </c>
      <c r="F31" s="96">
        <f>'ИФ ПП 4'!F12</f>
        <v>3060</v>
      </c>
      <c r="G31" s="96">
        <f>'ИФ ПП 4'!G12</f>
        <v>3130</v>
      </c>
      <c r="H31" s="96">
        <f>'ИФ ПП 4'!H12</f>
        <v>3200</v>
      </c>
    </row>
    <row r="32" spans="1:8" ht="16.5" thickBot="1" x14ac:dyDescent="0.3">
      <c r="A32" s="39"/>
      <c r="B32" s="36" t="s">
        <v>138</v>
      </c>
      <c r="C32" s="94">
        <f t="shared" si="14"/>
        <v>6827.14</v>
      </c>
      <c r="D32" s="96">
        <f>'ИФ ПП 4'!D13</f>
        <v>1365.4280000000001</v>
      </c>
      <c r="E32" s="96">
        <f>'ИФ ПП 4'!E13</f>
        <v>1365.4280000000001</v>
      </c>
      <c r="F32" s="96">
        <f>'ИФ ПП 4'!F13</f>
        <v>1365.4280000000001</v>
      </c>
      <c r="G32" s="96">
        <f>'ИФ ПП 4'!G13</f>
        <v>1365.4280000000001</v>
      </c>
      <c r="H32" s="96">
        <f>'ИФ ПП 4'!H13</f>
        <v>1365.4280000000001</v>
      </c>
    </row>
    <row r="33" spans="1:8" ht="16.5" thickBot="1" x14ac:dyDescent="0.3">
      <c r="A33" s="39"/>
      <c r="B33" s="36" t="s">
        <v>144</v>
      </c>
      <c r="C33" s="94">
        <f t="shared" si="14"/>
        <v>0</v>
      </c>
      <c r="D33" s="96">
        <f>'ИФ ПП 4'!D14</f>
        <v>0</v>
      </c>
      <c r="E33" s="96">
        <f>'ИФ ПП 4'!E14</f>
        <v>0</v>
      </c>
      <c r="F33" s="96">
        <f>'ИФ ПП 4'!F14</f>
        <v>0</v>
      </c>
      <c r="G33" s="96">
        <f>'ИФ ПП 4'!G14</f>
        <v>0</v>
      </c>
      <c r="H33" s="96">
        <f>'ИФ ПП 4'!H14</f>
        <v>0</v>
      </c>
    </row>
    <row r="34" spans="1:8" ht="16.5" thickBot="1" x14ac:dyDescent="0.3">
      <c r="A34" s="39"/>
      <c r="B34" s="36" t="s">
        <v>145</v>
      </c>
      <c r="C34" s="94">
        <f t="shared" si="14"/>
        <v>0</v>
      </c>
      <c r="D34" s="96">
        <f>'ИФ ПП 4'!D15</f>
        <v>0</v>
      </c>
      <c r="E34" s="96">
        <f>'ИФ ПП 4'!E15</f>
        <v>0</v>
      </c>
      <c r="F34" s="96">
        <f>'ИФ ПП 4'!F15</f>
        <v>0</v>
      </c>
      <c r="G34" s="96">
        <f>'ИФ ПП 4'!G15</f>
        <v>0</v>
      </c>
      <c r="H34" s="96">
        <f>'ИФ ПП 4'!H15</f>
        <v>0</v>
      </c>
    </row>
    <row r="35" spans="1:8" ht="32.25" thickBot="1" x14ac:dyDescent="0.3">
      <c r="A35" s="35"/>
      <c r="B35" s="36" t="s">
        <v>183</v>
      </c>
      <c r="C35" s="92">
        <f>SUM(D35:H35)</f>
        <v>77343.466560000001</v>
      </c>
      <c r="D35" s="92">
        <f>SUM(D36:D39)</f>
        <v>14670.8</v>
      </c>
      <c r="E35" s="92">
        <f t="shared" ref="E35:H35" si="15">SUM(E36:E39)</f>
        <v>15125.4</v>
      </c>
      <c r="F35" s="92">
        <f t="shared" si="15"/>
        <v>15631.6</v>
      </c>
      <c r="G35" s="92">
        <f t="shared" si="15"/>
        <v>15900.964</v>
      </c>
      <c r="H35" s="92">
        <f t="shared" si="15"/>
        <v>16014.702560000002</v>
      </c>
    </row>
    <row r="36" spans="1:8" ht="32.25" thickBot="1" x14ac:dyDescent="0.3">
      <c r="A36" s="39"/>
      <c r="B36" s="61" t="s">
        <v>185</v>
      </c>
      <c r="C36" s="94">
        <f t="shared" ref="C36:C39" si="16">SUM(D36:H36)</f>
        <v>9718.8875033600016</v>
      </c>
      <c r="D36" s="96">
        <f>'ИФ ВЦП'!D12</f>
        <v>1858.5</v>
      </c>
      <c r="E36" s="96">
        <f>'ИФ ВЦП'!E12</f>
        <v>1885.74</v>
      </c>
      <c r="F36" s="96">
        <f>'ИФ ВЦП'!F12</f>
        <v>1913.9696000000001</v>
      </c>
      <c r="G36" s="96">
        <f>'ИФ ВЦП'!G12</f>
        <v>1990.528384</v>
      </c>
      <c r="H36" s="96">
        <f>'ИФ ВЦП'!H12</f>
        <v>2070.1495193600003</v>
      </c>
    </row>
    <row r="37" spans="1:8" ht="16.5" thickBot="1" x14ac:dyDescent="0.3">
      <c r="A37" s="39"/>
      <c r="B37" s="36" t="s">
        <v>138</v>
      </c>
      <c r="C37" s="94">
        <f t="shared" si="16"/>
        <v>41384.579056640003</v>
      </c>
      <c r="D37" s="96">
        <f>'ИФ ВЦП'!D13</f>
        <v>7812.3</v>
      </c>
      <c r="E37" s="96">
        <f>'ИФ ВЦП'!E13</f>
        <v>8129.66</v>
      </c>
      <c r="F37" s="96">
        <f>'ИФ ВЦП'!F13</f>
        <v>8447.6304</v>
      </c>
      <c r="G37" s="96">
        <f>'ИФ ВЦП'!G13</f>
        <v>8480.4356160000007</v>
      </c>
      <c r="H37" s="96">
        <f>'ИФ ВЦП'!H13</f>
        <v>8514.5530406400012</v>
      </c>
    </row>
    <row r="38" spans="1:8" ht="16.5" thickBot="1" x14ac:dyDescent="0.3">
      <c r="A38" s="39"/>
      <c r="B38" s="36" t="s">
        <v>144</v>
      </c>
      <c r="C38" s="94">
        <f t="shared" si="16"/>
        <v>0</v>
      </c>
      <c r="D38" s="96">
        <f>'ИФ ВЦП'!D14</f>
        <v>0</v>
      </c>
      <c r="E38" s="96">
        <f>'ИФ ВЦП'!E14</f>
        <v>0</v>
      </c>
      <c r="F38" s="96">
        <f>'ИФ ВЦП'!F14</f>
        <v>0</v>
      </c>
      <c r="G38" s="96">
        <f>'ИФ ВЦП'!G14</f>
        <v>0</v>
      </c>
      <c r="H38" s="96">
        <f>'ИФ ВЦП'!H14</f>
        <v>0</v>
      </c>
    </row>
    <row r="39" spans="1:8" ht="16.5" thickBot="1" x14ac:dyDescent="0.3">
      <c r="A39" s="39"/>
      <c r="B39" s="36" t="s">
        <v>145</v>
      </c>
      <c r="C39" s="94">
        <f t="shared" si="16"/>
        <v>26240</v>
      </c>
      <c r="D39" s="96">
        <f>'ИФ ВЦП'!D15</f>
        <v>5000</v>
      </c>
      <c r="E39" s="96">
        <f>'ИФ ВЦП'!E15</f>
        <v>5110</v>
      </c>
      <c r="F39" s="96">
        <f>'ИФ ВЦП'!F15</f>
        <v>5270</v>
      </c>
      <c r="G39" s="96">
        <f>'ИФ ВЦП'!G15</f>
        <v>5430</v>
      </c>
      <c r="H39" s="96">
        <f>'ИФ ВЦП'!H15</f>
        <v>5430</v>
      </c>
    </row>
    <row r="40" spans="1:8" ht="63.75" thickBot="1" x14ac:dyDescent="0.3">
      <c r="A40" s="35"/>
      <c r="B40" s="36" t="s">
        <v>192</v>
      </c>
      <c r="C40" s="92">
        <f>SUM(D40:H40)</f>
        <v>56039.416512960001</v>
      </c>
      <c r="D40" s="92">
        <f>SUM(D41:D44)</f>
        <v>10446.63349</v>
      </c>
      <c r="E40" s="92">
        <f t="shared" ref="E40:H40" si="17">SUM(E41:E44)</f>
        <v>10795.193880000001</v>
      </c>
      <c r="F40" s="92">
        <f t="shared" si="17"/>
        <v>11147.35685</v>
      </c>
      <c r="G40" s="92">
        <f t="shared" si="17"/>
        <v>11593.251124</v>
      </c>
      <c r="H40" s="92">
        <f t="shared" si="17"/>
        <v>12056.981168960001</v>
      </c>
    </row>
    <row r="41" spans="1:8" ht="32.25" thickBot="1" x14ac:dyDescent="0.3">
      <c r="A41" s="39"/>
      <c r="B41" s="61" t="s">
        <v>185</v>
      </c>
      <c r="C41" s="94">
        <f t="shared" ref="C41:C44" si="18">SUM(D41:H41)</f>
        <v>56039.416512960001</v>
      </c>
      <c r="D41" s="96">
        <f>'ПОМ АВЦП'!F17</f>
        <v>10446.63349</v>
      </c>
      <c r="E41" s="96">
        <f>'ПОМ АВЦП'!G17</f>
        <v>10795.193880000001</v>
      </c>
      <c r="F41" s="96">
        <f>'ПОМ АВЦП'!H17</f>
        <v>11147.35685</v>
      </c>
      <c r="G41" s="96">
        <f>'ПОМ АВЦП'!I17</f>
        <v>11593.251124</v>
      </c>
      <c r="H41" s="96">
        <f>'ПОМ АВЦП'!J17</f>
        <v>12056.981168960001</v>
      </c>
    </row>
    <row r="42" spans="1:8" ht="16.5" thickBot="1" x14ac:dyDescent="0.3">
      <c r="A42" s="39"/>
      <c r="B42" s="36" t="s">
        <v>138</v>
      </c>
      <c r="C42" s="94">
        <f t="shared" si="18"/>
        <v>0</v>
      </c>
      <c r="D42" s="96">
        <f>'ПОМ АВЦП'!F18</f>
        <v>0</v>
      </c>
      <c r="E42" s="96">
        <f>'ПОМ АВЦП'!G18</f>
        <v>0</v>
      </c>
      <c r="F42" s="96">
        <f>'ПОМ АВЦП'!H18</f>
        <v>0</v>
      </c>
      <c r="G42" s="96">
        <f>'ПОМ АВЦП'!I18</f>
        <v>0</v>
      </c>
      <c r="H42" s="96">
        <f>'ПОМ АВЦП'!J18</f>
        <v>0</v>
      </c>
    </row>
    <row r="43" spans="1:8" ht="16.5" thickBot="1" x14ac:dyDescent="0.3">
      <c r="A43" s="39"/>
      <c r="B43" s="36" t="s">
        <v>144</v>
      </c>
      <c r="C43" s="94">
        <f t="shared" si="18"/>
        <v>0</v>
      </c>
      <c r="D43" s="96">
        <f>'ПОМ АВЦП'!F19</f>
        <v>0</v>
      </c>
      <c r="E43" s="96">
        <f>'ПОМ АВЦП'!G19</f>
        <v>0</v>
      </c>
      <c r="F43" s="96">
        <f>'ПОМ АВЦП'!H19</f>
        <v>0</v>
      </c>
      <c r="G43" s="96">
        <f>'ПОМ АВЦП'!I19</f>
        <v>0</v>
      </c>
      <c r="H43" s="96">
        <f>'ПОМ АВЦП'!J19</f>
        <v>0</v>
      </c>
    </row>
    <row r="44" spans="1:8" ht="16.5" thickBot="1" x14ac:dyDescent="0.3">
      <c r="A44" s="39"/>
      <c r="B44" s="36" t="s">
        <v>145</v>
      </c>
      <c r="C44" s="94">
        <f t="shared" si="18"/>
        <v>0</v>
      </c>
      <c r="D44" s="96">
        <f>'ПОМ АВЦП'!F20</f>
        <v>0</v>
      </c>
      <c r="E44" s="96">
        <f>'ПОМ АВЦП'!G20</f>
        <v>0</v>
      </c>
      <c r="F44" s="96">
        <f>'ПОМ АВЦП'!H20</f>
        <v>0</v>
      </c>
      <c r="G44" s="96">
        <f>'ПОМ АВЦП'!I20</f>
        <v>0</v>
      </c>
      <c r="H44" s="96">
        <f>'ПОМ АВЦП'!J20</f>
        <v>0</v>
      </c>
    </row>
    <row r="46" spans="1:8" s="65" customFormat="1" ht="30.75" customHeight="1" x14ac:dyDescent="0.2">
      <c r="A46" s="353" t="s">
        <v>159</v>
      </c>
      <c r="B46" s="353"/>
      <c r="C46" s="353"/>
      <c r="D46" s="353"/>
      <c r="E46" s="353"/>
      <c r="F46" s="353"/>
      <c r="G46" s="353"/>
      <c r="H46" s="353"/>
    </row>
    <row r="47" spans="1:8" s="65" customFormat="1" ht="12.75" x14ac:dyDescent="0.2">
      <c r="A47" s="353" t="s">
        <v>160</v>
      </c>
      <c r="B47" s="353"/>
      <c r="C47" s="353"/>
      <c r="D47" s="353"/>
      <c r="E47" s="353"/>
      <c r="F47" s="353"/>
      <c r="G47" s="353"/>
      <c r="H47" s="353"/>
    </row>
    <row r="48" spans="1:8" s="65" customFormat="1" ht="41.25" customHeight="1" x14ac:dyDescent="0.2">
      <c r="A48" s="353" t="s">
        <v>161</v>
      </c>
      <c r="B48" s="353"/>
      <c r="C48" s="353"/>
      <c r="D48" s="353"/>
      <c r="E48" s="353"/>
      <c r="F48" s="353"/>
      <c r="G48" s="353"/>
      <c r="H48" s="353"/>
    </row>
  </sheetData>
  <mergeCells count="11">
    <mergeCell ref="D1:H1"/>
    <mergeCell ref="A2:H2"/>
    <mergeCell ref="A5:B7"/>
    <mergeCell ref="D5:H5"/>
    <mergeCell ref="D6:H6"/>
    <mergeCell ref="A4:H4"/>
    <mergeCell ref="A8:B8"/>
    <mergeCell ref="A9:B9"/>
    <mergeCell ref="A46:H46"/>
    <mergeCell ref="A47:H47"/>
    <mergeCell ref="A48:H48"/>
  </mergeCells>
  <hyperlinks>
    <hyperlink ref="A46" location="_ftnref1" display="_ftnref1"/>
    <hyperlink ref="A47" location="_ftnref2" display="_ftnref2"/>
    <hyperlink ref="A48" location="_ftnref3" display="_ftnref3"/>
  </hyperlinks>
  <pageMargins left="0.70866141732283472" right="0.70866141732283472" top="0.74803149606299213" bottom="0.74803149606299213" header="0.31496062992125984" footer="0.31496062992125984"/>
  <pageSetup paperSize="256" scale="75" firstPageNumber="73" fitToHeight="0" orientation="portrait" useFirstPageNumber="1" r:id="rId1"/>
  <headerFooter>
    <oddHeader xml:space="preserve">&amp;C&amp;P
</oddHeader>
  </headerFooter>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5"/>
  <sheetViews>
    <sheetView view="pageLayout" workbookViewId="0">
      <selection activeCell="A12" sqref="A12:E15"/>
    </sheetView>
  </sheetViews>
  <sheetFormatPr defaultRowHeight="15" x14ac:dyDescent="0.25"/>
  <cols>
    <col min="2" max="5" width="14.42578125" customWidth="1"/>
  </cols>
  <sheetData>
    <row r="4" spans="2:5" x14ac:dyDescent="0.25">
      <c r="B4" s="9"/>
      <c r="C4" s="9"/>
      <c r="D4" s="9"/>
    </row>
    <row r="5" spans="2:5" x14ac:dyDescent="0.25">
      <c r="B5" s="9"/>
      <c r="C5" s="9"/>
      <c r="D5" s="9"/>
    </row>
    <row r="6" spans="2:5" x14ac:dyDescent="0.25">
      <c r="B6" s="9"/>
      <c r="C6" s="9"/>
      <c r="D6" s="9"/>
    </row>
    <row r="7" spans="2:5" x14ac:dyDescent="0.25">
      <c r="B7" s="9"/>
      <c r="C7" s="9"/>
      <c r="D7" s="9"/>
    </row>
    <row r="8" spans="2:5" x14ac:dyDescent="0.25">
      <c r="B8" s="9"/>
      <c r="C8" s="9"/>
      <c r="D8" s="9"/>
    </row>
    <row r="12" spans="2:5" x14ac:dyDescent="0.25">
      <c r="B12" s="10"/>
      <c r="C12" s="10"/>
      <c r="D12" s="10"/>
      <c r="E12" s="10"/>
    </row>
    <row r="13" spans="2:5" x14ac:dyDescent="0.25">
      <c r="B13" s="10"/>
      <c r="C13" s="10"/>
      <c r="D13" s="10"/>
      <c r="E13" s="10"/>
    </row>
    <row r="14" spans="2:5" x14ac:dyDescent="0.25">
      <c r="B14" s="10"/>
      <c r="C14" s="10"/>
      <c r="D14" s="10"/>
      <c r="E14" s="10"/>
    </row>
    <row r="15" spans="2:5" x14ac:dyDescent="0.25">
      <c r="B15" s="10"/>
      <c r="C15" s="10"/>
      <c r="D15" s="10"/>
      <c r="E15" s="10"/>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Layout" zoomScaleNormal="100" zoomScaleSheetLayoutView="100" workbookViewId="0">
      <selection sqref="A1:H1048576"/>
    </sheetView>
  </sheetViews>
  <sheetFormatPr defaultRowHeight="15" x14ac:dyDescent="0.25"/>
  <cols>
    <col min="1" max="1" width="3" customWidth="1"/>
    <col min="2" max="2" width="41.85546875" customWidth="1"/>
    <col min="3" max="3" width="14.28515625" bestFit="1" customWidth="1"/>
    <col min="4" max="4" width="13.7109375" bestFit="1" customWidth="1"/>
    <col min="5" max="6" width="13.7109375" customWidth="1"/>
    <col min="7" max="8" width="13.7109375" bestFit="1" customWidth="1"/>
    <col min="10" max="10" width="16.7109375" customWidth="1"/>
    <col min="11" max="11" width="13.5703125" customWidth="1"/>
    <col min="12" max="12" width="16" customWidth="1"/>
  </cols>
  <sheetData>
    <row r="1" spans="1:12" x14ac:dyDescent="0.25">
      <c r="D1" s="226" t="s">
        <v>166</v>
      </c>
      <c r="E1" s="226"/>
      <c r="F1" s="226"/>
      <c r="G1" s="226"/>
      <c r="H1" s="226"/>
    </row>
    <row r="2" spans="1:12" ht="18.75" customHeight="1" x14ac:dyDescent="0.25">
      <c r="A2" s="227" t="s">
        <v>294</v>
      </c>
      <c r="B2" s="228"/>
      <c r="C2" s="228"/>
      <c r="D2" s="228"/>
      <c r="E2" s="228"/>
      <c r="F2" s="228"/>
      <c r="G2" s="228"/>
      <c r="H2" s="228"/>
    </row>
    <row r="3" spans="1:12" ht="42" customHeight="1" x14ac:dyDescent="0.25">
      <c r="A3" s="240" t="s">
        <v>129</v>
      </c>
      <c r="B3" s="240"/>
      <c r="C3" s="240"/>
      <c r="D3" s="240"/>
      <c r="E3" s="240"/>
      <c r="F3" s="240"/>
      <c r="G3" s="240"/>
      <c r="H3" s="240"/>
    </row>
    <row r="4" spans="1:12" x14ac:dyDescent="0.25">
      <c r="A4" s="229"/>
      <c r="B4" s="229"/>
      <c r="C4" s="229"/>
      <c r="D4" s="229"/>
      <c r="E4" s="229"/>
      <c r="F4" s="229"/>
      <c r="G4" s="229"/>
      <c r="H4" s="229"/>
    </row>
    <row r="5" spans="1:12" ht="19.5" thickBot="1" x14ac:dyDescent="0.3">
      <c r="A5" s="238" t="s">
        <v>130</v>
      </c>
      <c r="B5" s="239"/>
      <c r="C5" s="239"/>
      <c r="D5" s="239"/>
      <c r="E5" s="239"/>
      <c r="F5" s="239"/>
      <c r="G5" s="239"/>
      <c r="H5" s="239"/>
    </row>
    <row r="6" spans="1:12" ht="15.75" customHeight="1" x14ac:dyDescent="0.25">
      <c r="A6" s="230" t="s">
        <v>131</v>
      </c>
      <c r="B6" s="231"/>
      <c r="C6" s="31" t="s">
        <v>132</v>
      </c>
      <c r="D6" s="230" t="s">
        <v>133</v>
      </c>
      <c r="E6" s="236"/>
      <c r="F6" s="236"/>
      <c r="G6" s="236"/>
      <c r="H6" s="231"/>
    </row>
    <row r="7" spans="1:12" ht="16.5" customHeight="1" thickBot="1" x14ac:dyDescent="0.3">
      <c r="A7" s="232"/>
      <c r="B7" s="233"/>
      <c r="C7" s="32" t="s">
        <v>26</v>
      </c>
      <c r="D7" s="234" t="s">
        <v>134</v>
      </c>
      <c r="E7" s="237"/>
      <c r="F7" s="237"/>
      <c r="G7" s="237"/>
      <c r="H7" s="235"/>
    </row>
    <row r="8" spans="1:12" ht="16.5" thickBot="1" x14ac:dyDescent="0.3">
      <c r="A8" s="234"/>
      <c r="B8" s="235"/>
      <c r="C8" s="33"/>
      <c r="D8" s="34" t="s">
        <v>210</v>
      </c>
      <c r="E8" s="115" t="s">
        <v>211</v>
      </c>
      <c r="F8" s="115" t="s">
        <v>212</v>
      </c>
      <c r="G8" s="115" t="s">
        <v>213</v>
      </c>
      <c r="H8" s="115" t="s">
        <v>214</v>
      </c>
    </row>
    <row r="9" spans="1:12" ht="16.5" thickBot="1" x14ac:dyDescent="0.3">
      <c r="A9" s="221">
        <v>1</v>
      </c>
      <c r="B9" s="222"/>
      <c r="C9" s="34">
        <v>2</v>
      </c>
      <c r="D9" s="34">
        <v>3</v>
      </c>
      <c r="E9" s="115">
        <v>4</v>
      </c>
      <c r="F9" s="115">
        <v>5</v>
      </c>
      <c r="G9" s="34">
        <v>6</v>
      </c>
      <c r="H9" s="34">
        <v>7</v>
      </c>
    </row>
    <row r="10" spans="1:12" ht="46.5" customHeight="1" thickBot="1" x14ac:dyDescent="0.3">
      <c r="A10" s="223" t="s">
        <v>135</v>
      </c>
      <c r="B10" s="224"/>
      <c r="C10" s="95">
        <f>SUM(D10:H10)</f>
        <v>1911479.3893880942</v>
      </c>
      <c r="D10" s="95">
        <f>SUM(D12:D15)</f>
        <v>365442.94886999996</v>
      </c>
      <c r="E10" s="95">
        <f t="shared" ref="E10:H10" si="0">SUM(E12:E15)</f>
        <v>370097.37786000001</v>
      </c>
      <c r="F10" s="95">
        <f t="shared" si="0"/>
        <v>385921.05806880002</v>
      </c>
      <c r="G10" s="95">
        <f t="shared" si="0"/>
        <v>392665.73716475209</v>
      </c>
      <c r="H10" s="95">
        <f t="shared" si="0"/>
        <v>397352.26742454211</v>
      </c>
    </row>
    <row r="11" spans="1:12" ht="16.5" thickBot="1" x14ac:dyDescent="0.3">
      <c r="A11" s="35"/>
      <c r="B11" s="36" t="s">
        <v>136</v>
      </c>
      <c r="C11" s="95"/>
      <c r="D11" s="95"/>
      <c r="E11" s="95"/>
      <c r="F11" s="95"/>
      <c r="G11" s="95"/>
      <c r="H11" s="95"/>
    </row>
    <row r="12" spans="1:12" ht="32.25" thickBot="1" x14ac:dyDescent="0.3">
      <c r="A12" s="37"/>
      <c r="B12" s="38" t="s">
        <v>137</v>
      </c>
      <c r="C12" s="99">
        <f>SUM(D12:H12)</f>
        <v>717720.18603809422</v>
      </c>
      <c r="D12" s="99">
        <f>'ПОМ ПП 1'!F104</f>
        <v>134127.1882</v>
      </c>
      <c r="E12" s="99">
        <f>'ПОМ ПП 1'!G104</f>
        <v>131714.41719000001</v>
      </c>
      <c r="F12" s="99">
        <f>'ПОМ ПП 1'!H104</f>
        <v>144700.89739880004</v>
      </c>
      <c r="G12" s="99">
        <f>'ПОМ ПП 1'!I104</f>
        <v>151245.57649475205</v>
      </c>
      <c r="H12" s="99">
        <f>'ПОМ ПП 1'!J104</f>
        <v>155932.10675454212</v>
      </c>
    </row>
    <row r="13" spans="1:12" ht="16.5" thickBot="1" x14ac:dyDescent="0.3">
      <c r="A13" s="39"/>
      <c r="B13" s="39" t="s">
        <v>138</v>
      </c>
      <c r="C13" s="99">
        <f>SUM(D13:H13)</f>
        <v>1162059.2033500001</v>
      </c>
      <c r="D13" s="99">
        <f>'ПОМ ПП 1'!F105</f>
        <v>225475.76066999999</v>
      </c>
      <c r="E13" s="99">
        <f>'ПОМ ПП 1'!G105</f>
        <v>232242.96067</v>
      </c>
      <c r="F13" s="99">
        <f>'ПОМ ПП 1'!H105</f>
        <v>234780.16067000001</v>
      </c>
      <c r="G13" s="99">
        <f>'ПОМ ПП 1'!I105</f>
        <v>234780.16067000001</v>
      </c>
      <c r="H13" s="99">
        <f>'ПОМ ПП 1'!J105</f>
        <v>234780.16067000001</v>
      </c>
    </row>
    <row r="14" spans="1:12" ht="16.5" thickBot="1" x14ac:dyDescent="0.3">
      <c r="A14" s="39"/>
      <c r="B14" s="36" t="s">
        <v>139</v>
      </c>
      <c r="C14" s="99">
        <f t="shared" ref="C14:C15" si="1">SUM(D14:H14)</f>
        <v>0</v>
      </c>
      <c r="D14" s="99">
        <f>'ПОМ ПП 1'!E106</f>
        <v>0</v>
      </c>
      <c r="E14" s="99">
        <f>'ПОМ ПП 1'!F106</f>
        <v>0</v>
      </c>
      <c r="F14" s="99">
        <f>'ПОМ ПП 1'!G106</f>
        <v>0</v>
      </c>
      <c r="G14" s="99">
        <f>'ПОМ ПП 1'!F106</f>
        <v>0</v>
      </c>
      <c r="H14" s="99">
        <f>'ПОМ ПП 1'!I106</f>
        <v>0</v>
      </c>
      <c r="J14" s="11"/>
      <c r="K14" s="11"/>
      <c r="L14" s="11"/>
    </row>
    <row r="15" spans="1:12" ht="16.5" thickBot="1" x14ac:dyDescent="0.3">
      <c r="A15" s="40"/>
      <c r="B15" s="36" t="s">
        <v>140</v>
      </c>
      <c r="C15" s="92">
        <f t="shared" si="1"/>
        <v>31700</v>
      </c>
      <c r="D15" s="92">
        <f>'ПОМ ПП 1'!F107</f>
        <v>5840</v>
      </c>
      <c r="E15" s="92">
        <f>'ПОМ ПП 1'!G107</f>
        <v>6140</v>
      </c>
      <c r="F15" s="92">
        <f>'ПОМ ПП 1'!H107</f>
        <v>6440</v>
      </c>
      <c r="G15" s="92">
        <f>'ПОМ ПП 1'!I107</f>
        <v>6640</v>
      </c>
      <c r="H15" s="92">
        <f>'ПОМ ПП 1'!J107</f>
        <v>6640</v>
      </c>
      <c r="J15" s="11"/>
      <c r="K15" s="11"/>
      <c r="L15" s="11"/>
    </row>
    <row r="16" spans="1:12" ht="16.5" thickBot="1" x14ac:dyDescent="0.3">
      <c r="A16" s="37"/>
      <c r="B16" s="41" t="s">
        <v>141</v>
      </c>
      <c r="C16" s="95">
        <f>SUM(D16:H16)</f>
        <v>1892430.8893880942</v>
      </c>
      <c r="D16" s="95">
        <f>D10-'ПОМ ПП 1'!F41</f>
        <v>361633.24886999995</v>
      </c>
      <c r="E16" s="95">
        <f>E10-'ПОМ ПП 1'!G41</f>
        <v>366287.67786</v>
      </c>
      <c r="F16" s="95">
        <f>F10-'ПОМ ПП 1'!H41</f>
        <v>382111.35806880001</v>
      </c>
      <c r="G16" s="95">
        <f>G10-'ПОМ ПП 1'!I41</f>
        <v>388856.03716475208</v>
      </c>
      <c r="H16" s="95">
        <f>H10-'ПОМ ПП 1'!J41</f>
        <v>393542.5674245421</v>
      </c>
      <c r="J16" s="11"/>
      <c r="K16" s="11"/>
      <c r="L16" s="11"/>
    </row>
    <row r="17" spans="1:8" ht="18.75" x14ac:dyDescent="0.25">
      <c r="A17" s="45"/>
    </row>
    <row r="20" spans="1:8" x14ac:dyDescent="0.25">
      <c r="A20" s="225" t="s">
        <v>159</v>
      </c>
      <c r="B20" s="225"/>
      <c r="C20" s="225"/>
      <c r="D20" s="225"/>
      <c r="E20" s="225"/>
      <c r="F20" s="225"/>
      <c r="G20" s="225"/>
      <c r="H20" s="225"/>
    </row>
    <row r="21" spans="1:8" x14ac:dyDescent="0.25">
      <c r="A21" s="225" t="s">
        <v>160</v>
      </c>
      <c r="B21" s="225"/>
      <c r="C21" s="225"/>
      <c r="D21" s="225"/>
      <c r="E21" s="225"/>
      <c r="F21" s="225"/>
      <c r="G21" s="225"/>
      <c r="H21" s="225"/>
    </row>
    <row r="22" spans="1:8" x14ac:dyDescent="0.25">
      <c r="A22" s="225" t="s">
        <v>161</v>
      </c>
      <c r="B22" s="225"/>
      <c r="C22" s="225"/>
      <c r="D22" s="225"/>
      <c r="E22" s="225"/>
      <c r="F22" s="225"/>
      <c r="G22" s="225"/>
      <c r="H22" s="225"/>
    </row>
  </sheetData>
  <mergeCells count="13">
    <mergeCell ref="D1:H1"/>
    <mergeCell ref="A2:H2"/>
    <mergeCell ref="A4:H4"/>
    <mergeCell ref="A6:B8"/>
    <mergeCell ref="D6:H6"/>
    <mergeCell ref="D7:H7"/>
    <mergeCell ref="A5:H5"/>
    <mergeCell ref="A3:H3"/>
    <mergeCell ref="A9:B9"/>
    <mergeCell ref="A10:B10"/>
    <mergeCell ref="A20:H20"/>
    <mergeCell ref="A21:H21"/>
    <mergeCell ref="A22:H22"/>
  </mergeCells>
  <hyperlinks>
    <hyperlink ref="B16" location="_ftn2" display="_ftn2"/>
    <hyperlink ref="A20" location="_ftnref1" display="_ftnref1"/>
    <hyperlink ref="A21" location="_ftnref2" display="_ftnref2"/>
    <hyperlink ref="A22" location="_ftnref3" display="_ftnref3"/>
  </hyperlinks>
  <pageMargins left="0.70866141732283472" right="0.70866141732283472" top="0.74803149606299213" bottom="0.74803149606299213" header="0.31496062992125984" footer="0.31496062992125984"/>
  <pageSetup paperSize="9" scale="68" firstPageNumber="51"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2"/>
  <sheetViews>
    <sheetView view="pageLayout" zoomScale="85" zoomScaleNormal="85" zoomScaleSheetLayoutView="85" zoomScalePageLayoutView="85" workbookViewId="0">
      <selection sqref="A1:Q1048576"/>
    </sheetView>
  </sheetViews>
  <sheetFormatPr defaultRowHeight="15" x14ac:dyDescent="0.25"/>
  <cols>
    <col min="1" max="1" width="6.28515625" style="76" customWidth="1"/>
    <col min="2" max="2" width="30" style="76" customWidth="1"/>
    <col min="3" max="3" width="10.5703125" style="76" customWidth="1"/>
    <col min="4" max="4" width="14.28515625" style="76" customWidth="1"/>
    <col min="5" max="6" width="10.28515625" style="76" bestFit="1" customWidth="1"/>
    <col min="7" max="8" width="10.28515625" style="76" customWidth="1"/>
    <col min="9" max="10" width="10.28515625" style="76" bestFit="1" customWidth="1"/>
    <col min="11" max="11" width="13" style="47" customWidth="1"/>
    <col min="12" max="16" width="8.85546875" style="47" customWidth="1"/>
    <col min="17" max="17" width="26.7109375" style="52" customWidth="1"/>
    <col min="18" max="16384" width="9.140625" style="47"/>
  </cols>
  <sheetData>
    <row r="1" spans="1:19" x14ac:dyDescent="0.25">
      <c r="A1" s="74"/>
      <c r="B1" s="74"/>
      <c r="C1" s="74"/>
      <c r="D1" s="74"/>
      <c r="E1" s="74"/>
      <c r="F1" s="74"/>
      <c r="G1" s="74"/>
      <c r="H1" s="74"/>
      <c r="I1" s="74"/>
      <c r="J1" s="74"/>
      <c r="K1" s="46"/>
      <c r="L1" s="46"/>
      <c r="M1" s="46"/>
      <c r="N1" s="46"/>
      <c r="O1" s="254" t="s">
        <v>124</v>
      </c>
      <c r="P1" s="254"/>
      <c r="Q1" s="254"/>
      <c r="R1" s="46"/>
    </row>
    <row r="2" spans="1:19" x14ac:dyDescent="0.25">
      <c r="A2" s="74"/>
      <c r="B2" s="74"/>
      <c r="C2" s="74"/>
      <c r="D2" s="74"/>
      <c r="E2" s="74"/>
      <c r="F2" s="74"/>
      <c r="G2" s="74"/>
      <c r="H2" s="74"/>
      <c r="I2" s="258" t="s">
        <v>294</v>
      </c>
      <c r="J2" s="259"/>
      <c r="K2" s="259"/>
      <c r="L2" s="259"/>
      <c r="M2" s="259"/>
      <c r="N2" s="259"/>
      <c r="O2" s="259"/>
      <c r="P2" s="259"/>
      <c r="Q2" s="259"/>
      <c r="R2" s="46"/>
    </row>
    <row r="3" spans="1:19" x14ac:dyDescent="0.25">
      <c r="A3" s="257" t="s">
        <v>125</v>
      </c>
      <c r="B3" s="257"/>
      <c r="C3" s="257"/>
      <c r="D3" s="257"/>
      <c r="E3" s="257"/>
      <c r="F3" s="257"/>
      <c r="G3" s="257"/>
      <c r="H3" s="257"/>
      <c r="I3" s="257"/>
      <c r="J3" s="257"/>
      <c r="K3" s="257"/>
      <c r="L3" s="257"/>
      <c r="M3" s="257"/>
      <c r="N3" s="257"/>
      <c r="O3" s="257"/>
      <c r="P3" s="257"/>
      <c r="Q3" s="257"/>
      <c r="R3" s="46"/>
    </row>
    <row r="4" spans="1:19" x14ac:dyDescent="0.25">
      <c r="A4" s="74"/>
      <c r="B4" s="74"/>
      <c r="C4" s="74"/>
      <c r="D4" s="74"/>
      <c r="E4" s="74"/>
      <c r="F4" s="74"/>
      <c r="G4" s="74"/>
      <c r="H4" s="74"/>
      <c r="I4" s="74"/>
      <c r="J4" s="74"/>
      <c r="K4" s="46"/>
      <c r="L4" s="46"/>
      <c r="M4" s="46"/>
      <c r="N4" s="46"/>
      <c r="O4" s="46"/>
      <c r="P4" s="46"/>
      <c r="Q4" s="48"/>
      <c r="R4" s="46"/>
    </row>
    <row r="5" spans="1:19" ht="27.75" customHeight="1" x14ac:dyDescent="0.25">
      <c r="A5" s="190" t="s">
        <v>0</v>
      </c>
      <c r="B5" s="190" t="s">
        <v>1</v>
      </c>
      <c r="C5" s="190" t="s">
        <v>2</v>
      </c>
      <c r="D5" s="190" t="s">
        <v>164</v>
      </c>
      <c r="E5" s="191" t="s">
        <v>3</v>
      </c>
      <c r="F5" s="191"/>
      <c r="G5" s="191"/>
      <c r="H5" s="191"/>
      <c r="I5" s="191"/>
      <c r="J5" s="191"/>
      <c r="K5" s="260" t="s">
        <v>5</v>
      </c>
      <c r="L5" s="260"/>
      <c r="M5" s="260"/>
      <c r="N5" s="260"/>
      <c r="O5" s="260"/>
      <c r="P5" s="260"/>
      <c r="Q5" s="260" t="s">
        <v>165</v>
      </c>
      <c r="R5" s="46"/>
    </row>
    <row r="6" spans="1:19" ht="35.25" customHeight="1" x14ac:dyDescent="0.25">
      <c r="A6" s="190"/>
      <c r="B6" s="190"/>
      <c r="C6" s="190"/>
      <c r="D6" s="190"/>
      <c r="E6" s="155" t="s">
        <v>4</v>
      </c>
      <c r="F6" s="155" t="s">
        <v>210</v>
      </c>
      <c r="G6" s="155" t="s">
        <v>211</v>
      </c>
      <c r="H6" s="155" t="s">
        <v>212</v>
      </c>
      <c r="I6" s="155" t="s">
        <v>213</v>
      </c>
      <c r="J6" s="155" t="s">
        <v>214</v>
      </c>
      <c r="K6" s="159" t="s">
        <v>6</v>
      </c>
      <c r="L6" s="155" t="s">
        <v>210</v>
      </c>
      <c r="M6" s="155" t="s">
        <v>211</v>
      </c>
      <c r="N6" s="155" t="s">
        <v>212</v>
      </c>
      <c r="O6" s="155" t="s">
        <v>213</v>
      </c>
      <c r="P6" s="155" t="s">
        <v>214</v>
      </c>
      <c r="Q6" s="260"/>
      <c r="R6" s="49"/>
      <c r="S6" s="50"/>
    </row>
    <row r="7" spans="1:19" x14ac:dyDescent="0.25">
      <c r="A7" s="158">
        <v>1</v>
      </c>
      <c r="B7" s="158">
        <v>2</v>
      </c>
      <c r="C7" s="158">
        <v>3</v>
      </c>
      <c r="D7" s="158">
        <v>4</v>
      </c>
      <c r="E7" s="158">
        <v>5</v>
      </c>
      <c r="F7" s="158">
        <v>6</v>
      </c>
      <c r="G7" s="158">
        <v>7</v>
      </c>
      <c r="H7" s="158">
        <v>8</v>
      </c>
      <c r="I7" s="158">
        <v>9</v>
      </c>
      <c r="J7" s="158">
        <v>10</v>
      </c>
      <c r="K7" s="160">
        <v>11</v>
      </c>
      <c r="L7" s="158">
        <v>12</v>
      </c>
      <c r="M7" s="160">
        <v>13</v>
      </c>
      <c r="N7" s="158">
        <v>14</v>
      </c>
      <c r="O7" s="160">
        <v>15</v>
      </c>
      <c r="P7" s="158">
        <v>16</v>
      </c>
      <c r="Q7" s="160">
        <v>17</v>
      </c>
      <c r="R7" s="46"/>
    </row>
    <row r="8" spans="1:19" ht="15.75" customHeight="1" x14ac:dyDescent="0.25">
      <c r="A8" s="158"/>
      <c r="B8" s="251" t="s">
        <v>126</v>
      </c>
      <c r="C8" s="252"/>
      <c r="D8" s="252"/>
      <c r="E8" s="252"/>
      <c r="F8" s="252"/>
      <c r="G8" s="252"/>
      <c r="H8" s="252"/>
      <c r="I8" s="252"/>
      <c r="J8" s="252"/>
      <c r="K8" s="252"/>
      <c r="L8" s="252"/>
      <c r="M8" s="252"/>
      <c r="N8" s="252"/>
      <c r="O8" s="252"/>
      <c r="P8" s="252"/>
      <c r="Q8" s="253"/>
      <c r="R8" s="46"/>
    </row>
    <row r="9" spans="1:19" x14ac:dyDescent="0.25">
      <c r="A9" s="157">
        <v>1</v>
      </c>
      <c r="B9" s="251" t="s">
        <v>246</v>
      </c>
      <c r="C9" s="252"/>
      <c r="D9" s="252"/>
      <c r="E9" s="252"/>
      <c r="F9" s="252"/>
      <c r="G9" s="252"/>
      <c r="H9" s="252"/>
      <c r="I9" s="252"/>
      <c r="J9" s="252"/>
      <c r="K9" s="252"/>
      <c r="L9" s="252"/>
      <c r="M9" s="252"/>
      <c r="N9" s="252"/>
      <c r="O9" s="252"/>
      <c r="P9" s="252"/>
      <c r="Q9" s="253"/>
      <c r="R9" s="46"/>
    </row>
    <row r="10" spans="1:19" ht="32.25" customHeight="1" x14ac:dyDescent="0.25">
      <c r="A10" s="255" t="s">
        <v>8</v>
      </c>
      <c r="B10" s="186" t="s">
        <v>215</v>
      </c>
      <c r="C10" s="186" t="s">
        <v>213</v>
      </c>
      <c r="D10" s="142" t="s">
        <v>9</v>
      </c>
      <c r="E10" s="111">
        <f>SUM(E11:E15)</f>
        <v>100</v>
      </c>
      <c r="F10" s="111">
        <f t="shared" ref="F10:J10" si="0">SUM(F11:F15)</f>
        <v>0</v>
      </c>
      <c r="G10" s="111">
        <f t="shared" si="0"/>
        <v>0</v>
      </c>
      <c r="H10" s="111">
        <f t="shared" si="0"/>
        <v>0</v>
      </c>
      <c r="I10" s="111">
        <f t="shared" si="0"/>
        <v>100</v>
      </c>
      <c r="J10" s="111">
        <f t="shared" si="0"/>
        <v>0</v>
      </c>
      <c r="K10" s="51"/>
      <c r="L10" s="51"/>
      <c r="M10" s="51"/>
      <c r="N10" s="51"/>
      <c r="O10" s="51"/>
      <c r="P10" s="51"/>
      <c r="Q10" s="256" t="s">
        <v>245</v>
      </c>
      <c r="R10" s="46"/>
    </row>
    <row r="11" spans="1:19" x14ac:dyDescent="0.25">
      <c r="A11" s="170"/>
      <c r="B11" s="187"/>
      <c r="C11" s="187"/>
      <c r="D11" s="175" t="s">
        <v>10</v>
      </c>
      <c r="E11" s="164"/>
      <c r="F11" s="164"/>
      <c r="G11" s="164"/>
      <c r="H11" s="164"/>
      <c r="I11" s="164"/>
      <c r="J11" s="165"/>
      <c r="K11" s="51"/>
      <c r="L11" s="51"/>
      <c r="M11" s="51"/>
      <c r="N11" s="51"/>
      <c r="O11" s="51"/>
      <c r="P11" s="51"/>
      <c r="Q11" s="242"/>
      <c r="R11" s="46"/>
    </row>
    <row r="12" spans="1:19" x14ac:dyDescent="0.25">
      <c r="A12" s="170"/>
      <c r="B12" s="187"/>
      <c r="C12" s="187"/>
      <c r="D12" s="142" t="s">
        <v>11</v>
      </c>
      <c r="E12" s="111">
        <f>SUM(F12:J12)</f>
        <v>100</v>
      </c>
      <c r="F12" s="111">
        <f>F18</f>
        <v>0</v>
      </c>
      <c r="G12" s="111">
        <f t="shared" ref="G12:J12" si="1">G18</f>
        <v>0</v>
      </c>
      <c r="H12" s="111">
        <f t="shared" si="1"/>
        <v>0</v>
      </c>
      <c r="I12" s="111">
        <f t="shared" si="1"/>
        <v>100</v>
      </c>
      <c r="J12" s="111">
        <f t="shared" si="1"/>
        <v>0</v>
      </c>
      <c r="K12" s="51"/>
      <c r="L12" s="51"/>
      <c r="M12" s="51"/>
      <c r="N12" s="51"/>
      <c r="O12" s="51"/>
      <c r="P12" s="51"/>
      <c r="Q12" s="242"/>
      <c r="R12" s="46"/>
    </row>
    <row r="13" spans="1:19" x14ac:dyDescent="0.25">
      <c r="A13" s="170"/>
      <c r="B13" s="187"/>
      <c r="C13" s="187"/>
      <c r="D13" s="142" t="s">
        <v>12</v>
      </c>
      <c r="E13" s="111">
        <f t="shared" ref="E13:E15" si="2">SUM(F13:J13)</f>
        <v>0</v>
      </c>
      <c r="F13" s="111">
        <f t="shared" ref="F13:J15" si="3">F19</f>
        <v>0</v>
      </c>
      <c r="G13" s="111">
        <f t="shared" si="3"/>
        <v>0</v>
      </c>
      <c r="H13" s="111">
        <f t="shared" si="3"/>
        <v>0</v>
      </c>
      <c r="I13" s="111">
        <f t="shared" si="3"/>
        <v>0</v>
      </c>
      <c r="J13" s="111">
        <f t="shared" si="3"/>
        <v>0</v>
      </c>
      <c r="K13" s="51"/>
      <c r="L13" s="51"/>
      <c r="M13" s="51"/>
      <c r="N13" s="51"/>
      <c r="O13" s="51"/>
      <c r="P13" s="51"/>
      <c r="Q13" s="242"/>
      <c r="R13" s="46"/>
    </row>
    <row r="14" spans="1:19" x14ac:dyDescent="0.25">
      <c r="A14" s="170"/>
      <c r="B14" s="187"/>
      <c r="C14" s="187"/>
      <c r="D14" s="142" t="s">
        <v>13</v>
      </c>
      <c r="E14" s="111">
        <f t="shared" si="2"/>
        <v>0</v>
      </c>
      <c r="F14" s="111">
        <f t="shared" si="3"/>
        <v>0</v>
      </c>
      <c r="G14" s="111">
        <f t="shared" si="3"/>
        <v>0</v>
      </c>
      <c r="H14" s="111">
        <f t="shared" si="3"/>
        <v>0</v>
      </c>
      <c r="I14" s="111">
        <f t="shared" si="3"/>
        <v>0</v>
      </c>
      <c r="J14" s="111">
        <f t="shared" si="3"/>
        <v>0</v>
      </c>
      <c r="K14" s="51"/>
      <c r="L14" s="51"/>
      <c r="M14" s="51"/>
      <c r="N14" s="51"/>
      <c r="O14" s="51"/>
      <c r="P14" s="51"/>
      <c r="Q14" s="242"/>
      <c r="R14" s="46"/>
    </row>
    <row r="15" spans="1:19" x14ac:dyDescent="0.25">
      <c r="A15" s="171"/>
      <c r="B15" s="188"/>
      <c r="C15" s="188"/>
      <c r="D15" s="142" t="s">
        <v>14</v>
      </c>
      <c r="E15" s="111">
        <f t="shared" si="2"/>
        <v>0</v>
      </c>
      <c r="F15" s="111">
        <f t="shared" si="3"/>
        <v>0</v>
      </c>
      <c r="G15" s="111">
        <f t="shared" si="3"/>
        <v>0</v>
      </c>
      <c r="H15" s="111">
        <f t="shared" si="3"/>
        <v>0</v>
      </c>
      <c r="I15" s="111">
        <f t="shared" si="3"/>
        <v>0</v>
      </c>
      <c r="J15" s="111">
        <f t="shared" si="3"/>
        <v>0</v>
      </c>
      <c r="K15" s="51"/>
      <c r="L15" s="51"/>
      <c r="M15" s="51"/>
      <c r="N15" s="51"/>
      <c r="O15" s="51"/>
      <c r="P15" s="51"/>
      <c r="Q15" s="243"/>
      <c r="R15" s="46"/>
    </row>
    <row r="16" spans="1:19" x14ac:dyDescent="0.25">
      <c r="A16" s="169"/>
      <c r="B16" s="186"/>
      <c r="C16" s="169"/>
      <c r="D16" s="142" t="s">
        <v>9</v>
      </c>
      <c r="E16" s="111">
        <f>SUM(E17:E21)</f>
        <v>100</v>
      </c>
      <c r="F16" s="111">
        <f t="shared" ref="F16:J16" si="4">SUM(F17:F21)</f>
        <v>0</v>
      </c>
      <c r="G16" s="111">
        <f t="shared" si="4"/>
        <v>0</v>
      </c>
      <c r="H16" s="111">
        <f t="shared" si="4"/>
        <v>0</v>
      </c>
      <c r="I16" s="111">
        <f t="shared" si="4"/>
        <v>100</v>
      </c>
      <c r="J16" s="111">
        <f t="shared" si="4"/>
        <v>0</v>
      </c>
      <c r="K16" s="51"/>
      <c r="L16" s="51"/>
      <c r="M16" s="51"/>
      <c r="N16" s="51"/>
      <c r="O16" s="51"/>
      <c r="P16" s="51"/>
      <c r="Q16" s="244" t="s">
        <v>204</v>
      </c>
      <c r="R16" s="46"/>
    </row>
    <row r="17" spans="1:18" x14ac:dyDescent="0.25">
      <c r="A17" s="170"/>
      <c r="B17" s="187"/>
      <c r="C17" s="170"/>
      <c r="D17" s="175" t="s">
        <v>10</v>
      </c>
      <c r="E17" s="164"/>
      <c r="F17" s="164"/>
      <c r="G17" s="164"/>
      <c r="H17" s="164"/>
      <c r="I17" s="164"/>
      <c r="J17" s="165"/>
      <c r="K17" s="51"/>
      <c r="L17" s="51"/>
      <c r="M17" s="51"/>
      <c r="N17" s="51"/>
      <c r="O17" s="51"/>
      <c r="P17" s="51"/>
      <c r="Q17" s="245"/>
      <c r="R17" s="46"/>
    </row>
    <row r="18" spans="1:18" x14ac:dyDescent="0.25">
      <c r="A18" s="170"/>
      <c r="B18" s="187"/>
      <c r="C18" s="170"/>
      <c r="D18" s="142" t="s">
        <v>11</v>
      </c>
      <c r="E18" s="111">
        <f>SUM(F18:J18)</f>
        <v>100</v>
      </c>
      <c r="F18" s="111">
        <v>0</v>
      </c>
      <c r="G18" s="111">
        <v>0</v>
      </c>
      <c r="H18" s="111">
        <v>0</v>
      </c>
      <c r="I18" s="111">
        <v>100</v>
      </c>
      <c r="J18" s="111">
        <v>0</v>
      </c>
      <c r="K18" s="51"/>
      <c r="L18" s="51"/>
      <c r="M18" s="51"/>
      <c r="N18" s="51"/>
      <c r="O18" s="51"/>
      <c r="P18" s="51"/>
      <c r="Q18" s="245"/>
      <c r="R18" s="46"/>
    </row>
    <row r="19" spans="1:18" x14ac:dyDescent="0.25">
      <c r="A19" s="170"/>
      <c r="B19" s="187"/>
      <c r="C19" s="170"/>
      <c r="D19" s="142" t="s">
        <v>12</v>
      </c>
      <c r="E19" s="111">
        <f t="shared" ref="E19:E21" si="5">SUM(F19:J19)</f>
        <v>0</v>
      </c>
      <c r="F19" s="111"/>
      <c r="G19" s="111"/>
      <c r="H19" s="111"/>
      <c r="I19" s="111"/>
      <c r="J19" s="111"/>
      <c r="K19" s="51"/>
      <c r="L19" s="51"/>
      <c r="M19" s="51"/>
      <c r="N19" s="51"/>
      <c r="O19" s="51"/>
      <c r="P19" s="51"/>
      <c r="Q19" s="245"/>
      <c r="R19" s="46"/>
    </row>
    <row r="20" spans="1:18" x14ac:dyDescent="0.25">
      <c r="A20" s="170"/>
      <c r="B20" s="187"/>
      <c r="C20" s="170"/>
      <c r="D20" s="142" t="s">
        <v>13</v>
      </c>
      <c r="E20" s="111">
        <f t="shared" si="5"/>
        <v>0</v>
      </c>
      <c r="F20" s="111"/>
      <c r="G20" s="111"/>
      <c r="H20" s="111"/>
      <c r="I20" s="111"/>
      <c r="J20" s="111"/>
      <c r="K20" s="51"/>
      <c r="L20" s="51"/>
      <c r="M20" s="51"/>
      <c r="N20" s="51"/>
      <c r="O20" s="51"/>
      <c r="P20" s="51"/>
      <c r="Q20" s="245"/>
      <c r="R20" s="46"/>
    </row>
    <row r="21" spans="1:18" x14ac:dyDescent="0.25">
      <c r="A21" s="171"/>
      <c r="B21" s="188"/>
      <c r="C21" s="171"/>
      <c r="D21" s="142" t="s">
        <v>14</v>
      </c>
      <c r="E21" s="111">
        <f t="shared" si="5"/>
        <v>0</v>
      </c>
      <c r="F21" s="111"/>
      <c r="G21" s="111"/>
      <c r="H21" s="111"/>
      <c r="I21" s="111"/>
      <c r="J21" s="111"/>
      <c r="K21" s="51"/>
      <c r="L21" s="51"/>
      <c r="M21" s="51"/>
      <c r="N21" s="51"/>
      <c r="O21" s="51"/>
      <c r="P21" s="51"/>
      <c r="Q21" s="246"/>
      <c r="R21" s="46"/>
    </row>
    <row r="22" spans="1:18" ht="29.25" customHeight="1" x14ac:dyDescent="0.25">
      <c r="A22" s="169" t="s">
        <v>15</v>
      </c>
      <c r="B22" s="186" t="s">
        <v>288</v>
      </c>
      <c r="C22" s="186" t="s">
        <v>210</v>
      </c>
      <c r="D22" s="142" t="s">
        <v>9</v>
      </c>
      <c r="E22" s="111">
        <f>SUM(E23:E27)</f>
        <v>2351.7009800000001</v>
      </c>
      <c r="F22" s="111">
        <f t="shared" ref="F22:J22" si="6">SUM(F23:F27)</f>
        <v>2351.7009800000001</v>
      </c>
      <c r="G22" s="111">
        <f t="shared" si="6"/>
        <v>0</v>
      </c>
      <c r="H22" s="111">
        <f t="shared" si="6"/>
        <v>0</v>
      </c>
      <c r="I22" s="111">
        <f t="shared" si="6"/>
        <v>0</v>
      </c>
      <c r="J22" s="111">
        <f t="shared" si="6"/>
        <v>0</v>
      </c>
      <c r="K22" s="51"/>
      <c r="L22" s="51"/>
      <c r="M22" s="51"/>
      <c r="N22" s="51"/>
      <c r="O22" s="51"/>
      <c r="P22" s="51"/>
      <c r="Q22" s="244" t="s">
        <v>229</v>
      </c>
      <c r="R22" s="46"/>
    </row>
    <row r="23" spans="1:18" x14ac:dyDescent="0.25">
      <c r="A23" s="170"/>
      <c r="B23" s="187"/>
      <c r="C23" s="187"/>
      <c r="D23" s="175" t="s">
        <v>10</v>
      </c>
      <c r="E23" s="164"/>
      <c r="F23" s="164"/>
      <c r="G23" s="164"/>
      <c r="H23" s="164"/>
      <c r="I23" s="164"/>
      <c r="J23" s="165"/>
      <c r="K23" s="51"/>
      <c r="L23" s="51"/>
      <c r="M23" s="51"/>
      <c r="N23" s="51"/>
      <c r="O23" s="51"/>
      <c r="P23" s="51"/>
      <c r="Q23" s="245"/>
      <c r="R23" s="46"/>
    </row>
    <row r="24" spans="1:18" x14ac:dyDescent="0.25">
      <c r="A24" s="170"/>
      <c r="B24" s="187"/>
      <c r="C24" s="187"/>
      <c r="D24" s="142" t="s">
        <v>11</v>
      </c>
      <c r="E24" s="111">
        <f>SUM(F24:J24)</f>
        <v>117.58506</v>
      </c>
      <c r="F24" s="111">
        <f>F30+F36</f>
        <v>117.58506</v>
      </c>
      <c r="G24" s="111">
        <f t="shared" ref="G24:J24" si="7">G30+G36</f>
        <v>0</v>
      </c>
      <c r="H24" s="111">
        <f t="shared" si="7"/>
        <v>0</v>
      </c>
      <c r="I24" s="111">
        <f t="shared" si="7"/>
        <v>0</v>
      </c>
      <c r="J24" s="111">
        <f t="shared" si="7"/>
        <v>0</v>
      </c>
      <c r="K24" s="51"/>
      <c r="L24" s="51"/>
      <c r="M24" s="51"/>
      <c r="N24" s="51"/>
      <c r="O24" s="51"/>
      <c r="P24" s="51"/>
      <c r="Q24" s="245"/>
      <c r="R24" s="46"/>
    </row>
    <row r="25" spans="1:18" x14ac:dyDescent="0.25">
      <c r="A25" s="170"/>
      <c r="B25" s="187"/>
      <c r="C25" s="187"/>
      <c r="D25" s="142" t="s">
        <v>12</v>
      </c>
      <c r="E25" s="111">
        <f t="shared" ref="E25:E27" si="8">SUM(F25:J25)</f>
        <v>2234.1159200000002</v>
      </c>
      <c r="F25" s="111">
        <f t="shared" ref="F25:J27" si="9">F31+F37</f>
        <v>2234.1159200000002</v>
      </c>
      <c r="G25" s="111">
        <f t="shared" si="9"/>
        <v>0</v>
      </c>
      <c r="H25" s="111">
        <f t="shared" si="9"/>
        <v>0</v>
      </c>
      <c r="I25" s="111">
        <f t="shared" si="9"/>
        <v>0</v>
      </c>
      <c r="J25" s="111">
        <f t="shared" si="9"/>
        <v>0</v>
      </c>
      <c r="K25" s="51"/>
      <c r="L25" s="51"/>
      <c r="M25" s="51"/>
      <c r="N25" s="51"/>
      <c r="O25" s="51"/>
      <c r="P25" s="51"/>
      <c r="Q25" s="245"/>
      <c r="R25" s="46"/>
    </row>
    <row r="26" spans="1:18" x14ac:dyDescent="0.25">
      <c r="A26" s="170"/>
      <c r="B26" s="187"/>
      <c r="C26" s="187"/>
      <c r="D26" s="142" t="s">
        <v>13</v>
      </c>
      <c r="E26" s="111">
        <f t="shared" si="8"/>
        <v>0</v>
      </c>
      <c r="F26" s="111">
        <f t="shared" si="9"/>
        <v>0</v>
      </c>
      <c r="G26" s="111">
        <f t="shared" si="9"/>
        <v>0</v>
      </c>
      <c r="H26" s="111">
        <f t="shared" si="9"/>
        <v>0</v>
      </c>
      <c r="I26" s="111">
        <f t="shared" si="9"/>
        <v>0</v>
      </c>
      <c r="J26" s="111">
        <f t="shared" si="9"/>
        <v>0</v>
      </c>
      <c r="K26" s="51"/>
      <c r="L26" s="51"/>
      <c r="M26" s="51"/>
      <c r="N26" s="51"/>
      <c r="O26" s="51"/>
      <c r="P26" s="51"/>
      <c r="Q26" s="245"/>
      <c r="R26" s="46"/>
    </row>
    <row r="27" spans="1:18" x14ac:dyDescent="0.25">
      <c r="A27" s="171"/>
      <c r="B27" s="188"/>
      <c r="C27" s="188"/>
      <c r="D27" s="142" t="s">
        <v>14</v>
      </c>
      <c r="E27" s="111">
        <f t="shared" si="8"/>
        <v>0</v>
      </c>
      <c r="F27" s="111">
        <f t="shared" si="9"/>
        <v>0</v>
      </c>
      <c r="G27" s="111">
        <f t="shared" si="9"/>
        <v>0</v>
      </c>
      <c r="H27" s="111">
        <f t="shared" si="9"/>
        <v>0</v>
      </c>
      <c r="I27" s="111">
        <f t="shared" si="9"/>
        <v>0</v>
      </c>
      <c r="J27" s="111">
        <f t="shared" si="9"/>
        <v>0</v>
      </c>
      <c r="K27" s="51"/>
      <c r="L27" s="51"/>
      <c r="M27" s="51"/>
      <c r="N27" s="51"/>
      <c r="O27" s="51"/>
      <c r="P27" s="51"/>
      <c r="Q27" s="246"/>
      <c r="R27" s="46"/>
    </row>
    <row r="28" spans="1:18" ht="29.25" customHeight="1" x14ac:dyDescent="0.25">
      <c r="A28" s="169"/>
      <c r="B28" s="186"/>
      <c r="C28" s="186" t="s">
        <v>210</v>
      </c>
      <c r="D28" s="142" t="s">
        <v>9</v>
      </c>
      <c r="E28" s="111">
        <f>SUM(E29:E33)</f>
        <v>1175.85049</v>
      </c>
      <c r="F28" s="111">
        <f t="shared" ref="F28:J28" si="10">SUM(F29:F33)</f>
        <v>1175.85049</v>
      </c>
      <c r="G28" s="111">
        <f t="shared" si="10"/>
        <v>0</v>
      </c>
      <c r="H28" s="111">
        <f t="shared" si="10"/>
        <v>0</v>
      </c>
      <c r="I28" s="111">
        <f t="shared" si="10"/>
        <v>0</v>
      </c>
      <c r="J28" s="111">
        <f t="shared" si="10"/>
        <v>0</v>
      </c>
      <c r="K28" s="51"/>
      <c r="L28" s="51"/>
      <c r="M28" s="51"/>
      <c r="N28" s="51"/>
      <c r="O28" s="51"/>
      <c r="P28" s="51"/>
      <c r="Q28" s="244" t="s">
        <v>73</v>
      </c>
      <c r="R28" s="46"/>
    </row>
    <row r="29" spans="1:18" x14ac:dyDescent="0.25">
      <c r="A29" s="170"/>
      <c r="B29" s="187"/>
      <c r="C29" s="187"/>
      <c r="D29" s="175" t="s">
        <v>10</v>
      </c>
      <c r="E29" s="164"/>
      <c r="F29" s="164"/>
      <c r="G29" s="164"/>
      <c r="H29" s="164"/>
      <c r="I29" s="164"/>
      <c r="J29" s="165"/>
      <c r="K29" s="51"/>
      <c r="L29" s="51"/>
      <c r="M29" s="51"/>
      <c r="N29" s="51"/>
      <c r="O29" s="51"/>
      <c r="P29" s="51"/>
      <c r="Q29" s="245"/>
      <c r="R29" s="46"/>
    </row>
    <row r="30" spans="1:18" x14ac:dyDescent="0.25">
      <c r="A30" s="170"/>
      <c r="B30" s="187"/>
      <c r="C30" s="187"/>
      <c r="D30" s="142" t="s">
        <v>11</v>
      </c>
      <c r="E30" s="111">
        <f>SUM(F30:J30)</f>
        <v>58.792529999999999</v>
      </c>
      <c r="F30" s="111">
        <v>58.792529999999999</v>
      </c>
      <c r="G30" s="111"/>
      <c r="H30" s="111"/>
      <c r="I30" s="111"/>
      <c r="J30" s="111"/>
      <c r="K30" s="51"/>
      <c r="L30" s="51"/>
      <c r="M30" s="51"/>
      <c r="N30" s="51"/>
      <c r="O30" s="51"/>
      <c r="P30" s="51"/>
      <c r="Q30" s="245"/>
      <c r="R30" s="46"/>
    </row>
    <row r="31" spans="1:18" x14ac:dyDescent="0.25">
      <c r="A31" s="170"/>
      <c r="B31" s="187"/>
      <c r="C31" s="187"/>
      <c r="D31" s="142" t="s">
        <v>12</v>
      </c>
      <c r="E31" s="111">
        <f t="shared" ref="E31:E33" si="11">SUM(F31:J31)</f>
        <v>1117.0579600000001</v>
      </c>
      <c r="F31" s="111">
        <v>1117.0579600000001</v>
      </c>
      <c r="G31" s="111"/>
      <c r="H31" s="111"/>
      <c r="I31" s="111"/>
      <c r="J31" s="111"/>
      <c r="K31" s="51"/>
      <c r="L31" s="51"/>
      <c r="M31" s="51"/>
      <c r="N31" s="51"/>
      <c r="O31" s="51"/>
      <c r="P31" s="51"/>
      <c r="Q31" s="245"/>
      <c r="R31" s="46"/>
    </row>
    <row r="32" spans="1:18" x14ac:dyDescent="0.25">
      <c r="A32" s="170"/>
      <c r="B32" s="187"/>
      <c r="C32" s="187"/>
      <c r="D32" s="142" t="s">
        <v>13</v>
      </c>
      <c r="E32" s="111">
        <f t="shared" si="11"/>
        <v>0</v>
      </c>
      <c r="F32" s="111"/>
      <c r="G32" s="111"/>
      <c r="H32" s="111"/>
      <c r="I32" s="111"/>
      <c r="J32" s="111"/>
      <c r="K32" s="51"/>
      <c r="L32" s="51"/>
      <c r="M32" s="51"/>
      <c r="N32" s="51"/>
      <c r="O32" s="51"/>
      <c r="P32" s="51"/>
      <c r="Q32" s="245"/>
      <c r="R32" s="46"/>
    </row>
    <row r="33" spans="1:18" x14ac:dyDescent="0.25">
      <c r="A33" s="171"/>
      <c r="B33" s="188"/>
      <c r="C33" s="188"/>
      <c r="D33" s="142" t="s">
        <v>14</v>
      </c>
      <c r="E33" s="111">
        <f t="shared" si="11"/>
        <v>0</v>
      </c>
      <c r="F33" s="111"/>
      <c r="G33" s="111"/>
      <c r="H33" s="111"/>
      <c r="I33" s="111"/>
      <c r="J33" s="111"/>
      <c r="K33" s="51"/>
      <c r="L33" s="51"/>
      <c r="M33" s="51"/>
      <c r="N33" s="51"/>
      <c r="O33" s="51"/>
      <c r="P33" s="51"/>
      <c r="Q33" s="246"/>
      <c r="R33" s="46"/>
    </row>
    <row r="34" spans="1:18" ht="29.25" customHeight="1" x14ac:dyDescent="0.25">
      <c r="A34" s="169"/>
      <c r="B34" s="186"/>
      <c r="C34" s="186" t="s">
        <v>210</v>
      </c>
      <c r="D34" s="142" t="s">
        <v>9</v>
      </c>
      <c r="E34" s="111">
        <f>SUM(E35:E39)</f>
        <v>1175.85049</v>
      </c>
      <c r="F34" s="111">
        <f t="shared" ref="F34:J34" si="12">SUM(F35:F39)</f>
        <v>1175.85049</v>
      </c>
      <c r="G34" s="111">
        <f t="shared" si="12"/>
        <v>0</v>
      </c>
      <c r="H34" s="111">
        <f t="shared" si="12"/>
        <v>0</v>
      </c>
      <c r="I34" s="111">
        <f t="shared" si="12"/>
        <v>0</v>
      </c>
      <c r="J34" s="111">
        <f t="shared" si="12"/>
        <v>0</v>
      </c>
      <c r="K34" s="51"/>
      <c r="L34" s="51"/>
      <c r="M34" s="51"/>
      <c r="N34" s="51"/>
      <c r="O34" s="51"/>
      <c r="P34" s="51"/>
      <c r="Q34" s="244" t="s">
        <v>221</v>
      </c>
      <c r="R34" s="46"/>
    </row>
    <row r="35" spans="1:18" x14ac:dyDescent="0.25">
      <c r="A35" s="170"/>
      <c r="B35" s="187"/>
      <c r="C35" s="187"/>
      <c r="D35" s="175" t="s">
        <v>10</v>
      </c>
      <c r="E35" s="164"/>
      <c r="F35" s="164"/>
      <c r="G35" s="164"/>
      <c r="H35" s="164"/>
      <c r="I35" s="164"/>
      <c r="J35" s="165"/>
      <c r="K35" s="51"/>
      <c r="L35" s="51"/>
      <c r="M35" s="51"/>
      <c r="N35" s="51"/>
      <c r="O35" s="51"/>
      <c r="P35" s="51"/>
      <c r="Q35" s="245"/>
      <c r="R35" s="46"/>
    </row>
    <row r="36" spans="1:18" x14ac:dyDescent="0.25">
      <c r="A36" s="170"/>
      <c r="B36" s="187"/>
      <c r="C36" s="187"/>
      <c r="D36" s="142" t="s">
        <v>11</v>
      </c>
      <c r="E36" s="111">
        <f>SUM(F36:J36)</f>
        <v>58.792529999999999</v>
      </c>
      <c r="F36" s="111">
        <v>58.792529999999999</v>
      </c>
      <c r="G36" s="111"/>
      <c r="H36" s="111"/>
      <c r="I36" s="111"/>
      <c r="J36" s="111"/>
      <c r="K36" s="51"/>
      <c r="L36" s="51"/>
      <c r="M36" s="51"/>
      <c r="N36" s="51"/>
      <c r="O36" s="51"/>
      <c r="P36" s="51"/>
      <c r="Q36" s="245"/>
      <c r="R36" s="46"/>
    </row>
    <row r="37" spans="1:18" x14ac:dyDescent="0.25">
      <c r="A37" s="170"/>
      <c r="B37" s="187"/>
      <c r="C37" s="187"/>
      <c r="D37" s="142" t="s">
        <v>12</v>
      </c>
      <c r="E37" s="111">
        <f t="shared" ref="E37:E39" si="13">SUM(F37:J37)</f>
        <v>1117.0579600000001</v>
      </c>
      <c r="F37" s="111">
        <v>1117.0579600000001</v>
      </c>
      <c r="G37" s="111"/>
      <c r="H37" s="111"/>
      <c r="I37" s="111"/>
      <c r="J37" s="111"/>
      <c r="K37" s="51"/>
      <c r="L37" s="51"/>
      <c r="M37" s="51"/>
      <c r="N37" s="51"/>
      <c r="O37" s="51"/>
      <c r="P37" s="51"/>
      <c r="Q37" s="245"/>
      <c r="R37" s="46"/>
    </row>
    <row r="38" spans="1:18" x14ac:dyDescent="0.25">
      <c r="A38" s="170"/>
      <c r="B38" s="187"/>
      <c r="C38" s="187"/>
      <c r="D38" s="142" t="s">
        <v>13</v>
      </c>
      <c r="E38" s="111">
        <f t="shared" si="13"/>
        <v>0</v>
      </c>
      <c r="F38" s="111"/>
      <c r="G38" s="111"/>
      <c r="H38" s="111"/>
      <c r="I38" s="111"/>
      <c r="J38" s="111"/>
      <c r="K38" s="51"/>
      <c r="L38" s="51"/>
      <c r="M38" s="51"/>
      <c r="N38" s="51"/>
      <c r="O38" s="51"/>
      <c r="P38" s="51"/>
      <c r="Q38" s="245"/>
      <c r="R38" s="46"/>
    </row>
    <row r="39" spans="1:18" x14ac:dyDescent="0.25">
      <c r="A39" s="171"/>
      <c r="B39" s="188"/>
      <c r="C39" s="188"/>
      <c r="D39" s="142" t="s">
        <v>14</v>
      </c>
      <c r="E39" s="111">
        <f t="shared" si="13"/>
        <v>0</v>
      </c>
      <c r="F39" s="111"/>
      <c r="G39" s="111"/>
      <c r="H39" s="111"/>
      <c r="I39" s="111"/>
      <c r="J39" s="111"/>
      <c r="K39" s="51"/>
      <c r="L39" s="51"/>
      <c r="M39" s="51"/>
      <c r="N39" s="51"/>
      <c r="O39" s="51"/>
      <c r="P39" s="51"/>
      <c r="Q39" s="246"/>
      <c r="R39" s="46"/>
    </row>
    <row r="40" spans="1:18" x14ac:dyDescent="0.25">
      <c r="A40" s="247"/>
      <c r="B40" s="163" t="s">
        <v>16</v>
      </c>
      <c r="C40" s="247"/>
      <c r="D40" s="142" t="s">
        <v>9</v>
      </c>
      <c r="E40" s="111">
        <f t="shared" ref="E40:J40" si="14">SUM(E41:E45)</f>
        <v>2451.7009800000001</v>
      </c>
      <c r="F40" s="111">
        <f t="shared" si="14"/>
        <v>2351.7009800000001</v>
      </c>
      <c r="G40" s="111">
        <f t="shared" si="14"/>
        <v>0</v>
      </c>
      <c r="H40" s="111">
        <f t="shared" si="14"/>
        <v>0</v>
      </c>
      <c r="I40" s="111">
        <f t="shared" si="14"/>
        <v>100</v>
      </c>
      <c r="J40" s="111">
        <f t="shared" si="14"/>
        <v>0</v>
      </c>
      <c r="K40" s="248"/>
      <c r="L40" s="248"/>
      <c r="M40" s="248"/>
      <c r="N40" s="248"/>
      <c r="O40" s="248"/>
      <c r="P40" s="248"/>
      <c r="Q40" s="241"/>
      <c r="R40" s="46"/>
    </row>
    <row r="41" spans="1:18" x14ac:dyDescent="0.25">
      <c r="A41" s="247"/>
      <c r="B41" s="163"/>
      <c r="C41" s="247"/>
      <c r="D41" s="175" t="s">
        <v>10</v>
      </c>
      <c r="E41" s="164"/>
      <c r="F41" s="164"/>
      <c r="G41" s="164"/>
      <c r="H41" s="164"/>
      <c r="I41" s="164"/>
      <c r="J41" s="165"/>
      <c r="K41" s="249"/>
      <c r="L41" s="249"/>
      <c r="M41" s="249"/>
      <c r="N41" s="249"/>
      <c r="O41" s="249"/>
      <c r="P41" s="249"/>
      <c r="Q41" s="242"/>
      <c r="R41" s="46"/>
    </row>
    <row r="42" spans="1:18" x14ac:dyDescent="0.25">
      <c r="A42" s="247"/>
      <c r="B42" s="163"/>
      <c r="C42" s="247"/>
      <c r="D42" s="142" t="s">
        <v>11</v>
      </c>
      <c r="E42" s="111">
        <f>SUM(F42:J42)</f>
        <v>217.58506</v>
      </c>
      <c r="F42" s="111">
        <f t="shared" ref="F42:J45" si="15">F24+F12</f>
        <v>117.58506</v>
      </c>
      <c r="G42" s="111">
        <f t="shared" si="15"/>
        <v>0</v>
      </c>
      <c r="H42" s="111">
        <f t="shared" si="15"/>
        <v>0</v>
      </c>
      <c r="I42" s="111">
        <f t="shared" si="15"/>
        <v>100</v>
      </c>
      <c r="J42" s="111">
        <f t="shared" si="15"/>
        <v>0</v>
      </c>
      <c r="K42" s="249"/>
      <c r="L42" s="249"/>
      <c r="M42" s="249"/>
      <c r="N42" s="249"/>
      <c r="O42" s="249"/>
      <c r="P42" s="249"/>
      <c r="Q42" s="242"/>
      <c r="R42" s="46"/>
    </row>
    <row r="43" spans="1:18" x14ac:dyDescent="0.25">
      <c r="A43" s="247"/>
      <c r="B43" s="163"/>
      <c r="C43" s="247"/>
      <c r="D43" s="142" t="s">
        <v>12</v>
      </c>
      <c r="E43" s="111">
        <f t="shared" ref="E43:E45" si="16">SUM(F43:J43)</f>
        <v>2234.1159200000002</v>
      </c>
      <c r="F43" s="111">
        <f t="shared" si="15"/>
        <v>2234.1159200000002</v>
      </c>
      <c r="G43" s="111">
        <f t="shared" si="15"/>
        <v>0</v>
      </c>
      <c r="H43" s="111">
        <f t="shared" si="15"/>
        <v>0</v>
      </c>
      <c r="I43" s="111">
        <f t="shared" si="15"/>
        <v>0</v>
      </c>
      <c r="J43" s="111">
        <f t="shared" si="15"/>
        <v>0</v>
      </c>
      <c r="K43" s="249"/>
      <c r="L43" s="249"/>
      <c r="M43" s="249"/>
      <c r="N43" s="249"/>
      <c r="O43" s="249"/>
      <c r="P43" s="249"/>
      <c r="Q43" s="242"/>
      <c r="R43" s="46"/>
    </row>
    <row r="44" spans="1:18" x14ac:dyDescent="0.25">
      <c r="A44" s="247"/>
      <c r="B44" s="163"/>
      <c r="C44" s="247"/>
      <c r="D44" s="142" t="s">
        <v>13</v>
      </c>
      <c r="E44" s="111">
        <f t="shared" si="16"/>
        <v>0</v>
      </c>
      <c r="F44" s="111">
        <f t="shared" si="15"/>
        <v>0</v>
      </c>
      <c r="G44" s="111">
        <f t="shared" si="15"/>
        <v>0</v>
      </c>
      <c r="H44" s="111">
        <f t="shared" si="15"/>
        <v>0</v>
      </c>
      <c r="I44" s="111">
        <f t="shared" si="15"/>
        <v>0</v>
      </c>
      <c r="J44" s="111">
        <f t="shared" si="15"/>
        <v>0</v>
      </c>
      <c r="K44" s="249"/>
      <c r="L44" s="249"/>
      <c r="M44" s="249"/>
      <c r="N44" s="249"/>
      <c r="O44" s="249"/>
      <c r="P44" s="249"/>
      <c r="Q44" s="242"/>
      <c r="R44" s="46"/>
    </row>
    <row r="45" spans="1:18" x14ac:dyDescent="0.25">
      <c r="A45" s="247"/>
      <c r="B45" s="163"/>
      <c r="C45" s="247"/>
      <c r="D45" s="142" t="s">
        <v>14</v>
      </c>
      <c r="E45" s="111">
        <f t="shared" si="16"/>
        <v>0</v>
      </c>
      <c r="F45" s="111">
        <f t="shared" si="15"/>
        <v>0</v>
      </c>
      <c r="G45" s="111">
        <f t="shared" si="15"/>
        <v>0</v>
      </c>
      <c r="H45" s="111">
        <f t="shared" si="15"/>
        <v>0</v>
      </c>
      <c r="I45" s="111">
        <f t="shared" si="15"/>
        <v>0</v>
      </c>
      <c r="J45" s="111">
        <f t="shared" si="15"/>
        <v>0</v>
      </c>
      <c r="K45" s="250"/>
      <c r="L45" s="250"/>
      <c r="M45" s="250"/>
      <c r="N45" s="250"/>
      <c r="O45" s="250"/>
      <c r="P45" s="250"/>
      <c r="Q45" s="243"/>
      <c r="R45" s="46"/>
    </row>
    <row r="46" spans="1:18" ht="15" customHeight="1" x14ac:dyDescent="0.25">
      <c r="A46" s="157">
        <v>2</v>
      </c>
      <c r="B46" s="251" t="s">
        <v>247</v>
      </c>
      <c r="C46" s="252"/>
      <c r="D46" s="252"/>
      <c r="E46" s="252"/>
      <c r="F46" s="252"/>
      <c r="G46" s="252"/>
      <c r="H46" s="252"/>
      <c r="I46" s="252"/>
      <c r="J46" s="252"/>
      <c r="K46" s="252"/>
      <c r="L46" s="252"/>
      <c r="M46" s="252"/>
      <c r="N46" s="252"/>
      <c r="O46" s="252"/>
      <c r="P46" s="252"/>
      <c r="Q46" s="253"/>
      <c r="R46" s="46"/>
    </row>
    <row r="47" spans="1:18" ht="15" customHeight="1" x14ac:dyDescent="0.25">
      <c r="A47" s="169" t="s">
        <v>25</v>
      </c>
      <c r="B47" s="186" t="s">
        <v>222</v>
      </c>
      <c r="C47" s="186" t="s">
        <v>260</v>
      </c>
      <c r="D47" s="142" t="s">
        <v>9</v>
      </c>
      <c r="E47" s="111">
        <v>700</v>
      </c>
      <c r="F47" s="111">
        <f>SUM(F49:F52)</f>
        <v>460</v>
      </c>
      <c r="G47" s="111">
        <f t="shared" ref="G47:J47" si="17">SUM(G49:G52)</f>
        <v>0</v>
      </c>
      <c r="H47" s="111">
        <f t="shared" si="17"/>
        <v>0</v>
      </c>
      <c r="I47" s="111">
        <f t="shared" si="17"/>
        <v>200</v>
      </c>
      <c r="J47" s="111">
        <f t="shared" si="17"/>
        <v>0</v>
      </c>
      <c r="K47" s="51"/>
      <c r="L47" s="51"/>
      <c r="M47" s="51"/>
      <c r="N47" s="51"/>
      <c r="O47" s="51"/>
      <c r="P47" s="51"/>
      <c r="Q47" s="244" t="s">
        <v>77</v>
      </c>
      <c r="R47" s="46"/>
    </row>
    <row r="48" spans="1:18" x14ac:dyDescent="0.25">
      <c r="A48" s="170"/>
      <c r="B48" s="187"/>
      <c r="C48" s="187"/>
      <c r="D48" s="175" t="s">
        <v>10</v>
      </c>
      <c r="E48" s="164"/>
      <c r="F48" s="164"/>
      <c r="G48" s="164"/>
      <c r="H48" s="164"/>
      <c r="I48" s="164"/>
      <c r="J48" s="165"/>
      <c r="K48" s="51"/>
      <c r="L48" s="51"/>
      <c r="M48" s="51"/>
      <c r="N48" s="51"/>
      <c r="O48" s="51"/>
      <c r="P48" s="51"/>
      <c r="Q48" s="245"/>
      <c r="R48" s="46"/>
    </row>
    <row r="49" spans="1:18" x14ac:dyDescent="0.25">
      <c r="A49" s="170"/>
      <c r="B49" s="187"/>
      <c r="C49" s="187"/>
      <c r="D49" s="142" t="s">
        <v>11</v>
      </c>
      <c r="E49" s="111">
        <f>SUM(F49:J49)</f>
        <v>223</v>
      </c>
      <c r="F49" s="111">
        <v>23</v>
      </c>
      <c r="G49" s="111">
        <v>0</v>
      </c>
      <c r="H49" s="111">
        <v>0</v>
      </c>
      <c r="I49" s="111">
        <v>200</v>
      </c>
      <c r="J49" s="111">
        <v>0</v>
      </c>
      <c r="K49" s="51"/>
      <c r="L49" s="51"/>
      <c r="M49" s="51"/>
      <c r="N49" s="51"/>
      <c r="O49" s="51"/>
      <c r="P49" s="51"/>
      <c r="Q49" s="245"/>
      <c r="R49" s="46"/>
    </row>
    <row r="50" spans="1:18" x14ac:dyDescent="0.25">
      <c r="A50" s="170"/>
      <c r="B50" s="187"/>
      <c r="C50" s="187"/>
      <c r="D50" s="142" t="s">
        <v>12</v>
      </c>
      <c r="E50" s="111">
        <f t="shared" ref="E50:E52" si="18">SUM(F50:J50)</f>
        <v>437</v>
      </c>
      <c r="F50" s="111">
        <v>437</v>
      </c>
      <c r="G50" s="111"/>
      <c r="H50" s="111"/>
      <c r="I50" s="111"/>
      <c r="J50" s="111"/>
      <c r="K50" s="51"/>
      <c r="L50" s="51"/>
      <c r="M50" s="51"/>
      <c r="N50" s="51"/>
      <c r="O50" s="51"/>
      <c r="P50" s="51"/>
      <c r="Q50" s="245"/>
      <c r="R50" s="46"/>
    </row>
    <row r="51" spans="1:18" x14ac:dyDescent="0.25">
      <c r="A51" s="170"/>
      <c r="B51" s="187"/>
      <c r="C51" s="187"/>
      <c r="D51" s="142" t="s">
        <v>13</v>
      </c>
      <c r="E51" s="111">
        <f t="shared" si="18"/>
        <v>0</v>
      </c>
      <c r="F51" s="111"/>
      <c r="G51" s="111"/>
      <c r="H51" s="111"/>
      <c r="I51" s="111"/>
      <c r="J51" s="111"/>
      <c r="K51" s="51"/>
      <c r="L51" s="51"/>
      <c r="M51" s="51"/>
      <c r="N51" s="51"/>
      <c r="O51" s="51"/>
      <c r="P51" s="51"/>
      <c r="Q51" s="245"/>
      <c r="R51" s="46"/>
    </row>
    <row r="52" spans="1:18" x14ac:dyDescent="0.25">
      <c r="A52" s="171"/>
      <c r="B52" s="188"/>
      <c r="C52" s="188"/>
      <c r="D52" s="142" t="s">
        <v>14</v>
      </c>
      <c r="E52" s="111">
        <f t="shared" si="18"/>
        <v>0</v>
      </c>
      <c r="F52" s="111"/>
      <c r="G52" s="111"/>
      <c r="H52" s="111"/>
      <c r="I52" s="111"/>
      <c r="J52" s="111"/>
      <c r="K52" s="51"/>
      <c r="L52" s="51"/>
      <c r="M52" s="51"/>
      <c r="N52" s="51"/>
      <c r="O52" s="51"/>
      <c r="P52" s="51"/>
      <c r="Q52" s="246"/>
      <c r="R52" s="46"/>
    </row>
    <row r="53" spans="1:18" ht="15" customHeight="1" x14ac:dyDescent="0.25">
      <c r="A53" s="169" t="s">
        <v>22</v>
      </c>
      <c r="B53" s="186" t="s">
        <v>230</v>
      </c>
      <c r="C53" s="186" t="s">
        <v>214</v>
      </c>
      <c r="D53" s="142" t="s">
        <v>9</v>
      </c>
      <c r="E53" s="111">
        <f>SUM(E54:E58)</f>
        <v>8350</v>
      </c>
      <c r="F53" s="111">
        <f t="shared" ref="F53:J53" si="19">SUM(F54:F58)</f>
        <v>0</v>
      </c>
      <c r="G53" s="111">
        <f t="shared" si="19"/>
        <v>0</v>
      </c>
      <c r="H53" s="111">
        <f t="shared" si="19"/>
        <v>0</v>
      </c>
      <c r="I53" s="111">
        <f t="shared" si="19"/>
        <v>0</v>
      </c>
      <c r="J53" s="111">
        <f t="shared" si="19"/>
        <v>8350</v>
      </c>
      <c r="K53" s="51"/>
      <c r="L53" s="51"/>
      <c r="M53" s="51"/>
      <c r="N53" s="51"/>
      <c r="O53" s="51"/>
      <c r="P53" s="51"/>
      <c r="Q53" s="244" t="s">
        <v>231</v>
      </c>
      <c r="R53" s="46"/>
    </row>
    <row r="54" spans="1:18" x14ac:dyDescent="0.25">
      <c r="A54" s="170"/>
      <c r="B54" s="187"/>
      <c r="C54" s="187"/>
      <c r="D54" s="175" t="s">
        <v>10</v>
      </c>
      <c r="E54" s="164"/>
      <c r="F54" s="164"/>
      <c r="G54" s="164"/>
      <c r="H54" s="164"/>
      <c r="I54" s="164"/>
      <c r="J54" s="165"/>
      <c r="K54" s="51"/>
      <c r="L54" s="51"/>
      <c r="M54" s="51"/>
      <c r="N54" s="51"/>
      <c r="O54" s="51"/>
      <c r="P54" s="51"/>
      <c r="Q54" s="245"/>
      <c r="R54" s="46"/>
    </row>
    <row r="55" spans="1:18" x14ac:dyDescent="0.25">
      <c r="A55" s="170"/>
      <c r="B55" s="187"/>
      <c r="C55" s="187"/>
      <c r="D55" s="142" t="s">
        <v>11</v>
      </c>
      <c r="E55" s="111">
        <f>SUM(F55:J55)</f>
        <v>8350</v>
      </c>
      <c r="F55" s="111">
        <v>0</v>
      </c>
      <c r="G55" s="111">
        <v>0</v>
      </c>
      <c r="H55" s="111">
        <v>0</v>
      </c>
      <c r="I55" s="111">
        <v>0</v>
      </c>
      <c r="J55" s="111">
        <v>8350</v>
      </c>
      <c r="K55" s="51"/>
      <c r="L55" s="51"/>
      <c r="M55" s="51"/>
      <c r="N55" s="51"/>
      <c r="O55" s="51"/>
      <c r="P55" s="51"/>
      <c r="Q55" s="245"/>
      <c r="R55" s="46"/>
    </row>
    <row r="56" spans="1:18" x14ac:dyDescent="0.25">
      <c r="A56" s="170"/>
      <c r="B56" s="187"/>
      <c r="C56" s="187"/>
      <c r="D56" s="142" t="s">
        <v>12</v>
      </c>
      <c r="E56" s="111">
        <f t="shared" ref="E56:E58" si="20">SUM(F56:J56)</f>
        <v>0</v>
      </c>
      <c r="F56" s="111">
        <v>0</v>
      </c>
      <c r="G56" s="111">
        <v>0</v>
      </c>
      <c r="H56" s="111">
        <v>0</v>
      </c>
      <c r="I56" s="111">
        <v>0</v>
      </c>
      <c r="J56" s="111">
        <v>0</v>
      </c>
      <c r="K56" s="51"/>
      <c r="L56" s="51"/>
      <c r="M56" s="51"/>
      <c r="N56" s="51"/>
      <c r="O56" s="51"/>
      <c r="P56" s="51"/>
      <c r="Q56" s="245"/>
      <c r="R56" s="46"/>
    </row>
    <row r="57" spans="1:18" x14ac:dyDescent="0.25">
      <c r="A57" s="170"/>
      <c r="B57" s="187"/>
      <c r="C57" s="187"/>
      <c r="D57" s="142" t="s">
        <v>13</v>
      </c>
      <c r="E57" s="111">
        <f t="shared" si="20"/>
        <v>0</v>
      </c>
      <c r="F57" s="111">
        <v>0</v>
      </c>
      <c r="G57" s="111">
        <v>0</v>
      </c>
      <c r="H57" s="111">
        <v>0</v>
      </c>
      <c r="I57" s="111">
        <v>0</v>
      </c>
      <c r="J57" s="111">
        <v>0</v>
      </c>
      <c r="K57" s="51"/>
      <c r="L57" s="51"/>
      <c r="M57" s="51"/>
      <c r="N57" s="51"/>
      <c r="O57" s="51"/>
      <c r="P57" s="51"/>
      <c r="Q57" s="245"/>
      <c r="R57" s="46"/>
    </row>
    <row r="58" spans="1:18" x14ac:dyDescent="0.25">
      <c r="A58" s="171"/>
      <c r="B58" s="188"/>
      <c r="C58" s="188"/>
      <c r="D58" s="142" t="s">
        <v>14</v>
      </c>
      <c r="E58" s="111">
        <f t="shared" si="20"/>
        <v>0</v>
      </c>
      <c r="F58" s="111">
        <v>0</v>
      </c>
      <c r="G58" s="111">
        <v>0</v>
      </c>
      <c r="H58" s="111">
        <v>0</v>
      </c>
      <c r="I58" s="111">
        <v>0</v>
      </c>
      <c r="J58" s="111">
        <v>0</v>
      </c>
      <c r="K58" s="51"/>
      <c r="L58" s="51"/>
      <c r="M58" s="51"/>
      <c r="N58" s="51"/>
      <c r="O58" s="51"/>
      <c r="P58" s="51"/>
      <c r="Q58" s="246"/>
      <c r="R58" s="46"/>
    </row>
    <row r="59" spans="1:18" ht="15" customHeight="1" x14ac:dyDescent="0.25">
      <c r="A59" s="169" t="s">
        <v>65</v>
      </c>
      <c r="B59" s="186" t="s">
        <v>256</v>
      </c>
      <c r="C59" s="186" t="s">
        <v>260</v>
      </c>
      <c r="D59" s="142" t="s">
        <v>9</v>
      </c>
      <c r="E59" s="111">
        <f>SUM(E60:E64)</f>
        <v>3326</v>
      </c>
      <c r="F59" s="111">
        <f t="shared" ref="F59:J59" si="21">SUM(F60:F64)</f>
        <v>326</v>
      </c>
      <c r="G59" s="111">
        <f t="shared" si="21"/>
        <v>0</v>
      </c>
      <c r="H59" s="111">
        <f t="shared" si="21"/>
        <v>0</v>
      </c>
      <c r="I59" s="111">
        <f t="shared" si="21"/>
        <v>3000</v>
      </c>
      <c r="J59" s="111">
        <f t="shared" si="21"/>
        <v>0</v>
      </c>
      <c r="K59" s="51"/>
      <c r="L59" s="51"/>
      <c r="M59" s="51"/>
      <c r="N59" s="51"/>
      <c r="O59" s="51"/>
      <c r="P59" s="51"/>
      <c r="Q59" s="244" t="s">
        <v>232</v>
      </c>
      <c r="R59" s="46"/>
    </row>
    <row r="60" spans="1:18" x14ac:dyDescent="0.25">
      <c r="A60" s="170"/>
      <c r="B60" s="187"/>
      <c r="C60" s="187"/>
      <c r="D60" s="175" t="s">
        <v>10</v>
      </c>
      <c r="E60" s="164"/>
      <c r="F60" s="164"/>
      <c r="G60" s="164"/>
      <c r="H60" s="164"/>
      <c r="I60" s="164"/>
      <c r="J60" s="165"/>
      <c r="K60" s="51"/>
      <c r="L60" s="51"/>
      <c r="M60" s="51"/>
      <c r="N60" s="51"/>
      <c r="O60" s="51"/>
      <c r="P60" s="51"/>
      <c r="Q60" s="245"/>
      <c r="R60" s="46"/>
    </row>
    <row r="61" spans="1:18" x14ac:dyDescent="0.25">
      <c r="A61" s="170"/>
      <c r="B61" s="187"/>
      <c r="C61" s="187"/>
      <c r="D61" s="142" t="s">
        <v>11</v>
      </c>
      <c r="E61" s="111">
        <f>SUM(F61:J61)</f>
        <v>3326</v>
      </c>
      <c r="F61" s="111">
        <f>F67+F73</f>
        <v>326</v>
      </c>
      <c r="G61" s="111">
        <f t="shared" ref="G61:J61" si="22">G67+G73</f>
        <v>0</v>
      </c>
      <c r="H61" s="111">
        <f t="shared" si="22"/>
        <v>0</v>
      </c>
      <c r="I61" s="111">
        <f t="shared" si="22"/>
        <v>3000</v>
      </c>
      <c r="J61" s="111">
        <f t="shared" si="22"/>
        <v>0</v>
      </c>
      <c r="K61" s="51"/>
      <c r="L61" s="51"/>
      <c r="M61" s="51"/>
      <c r="N61" s="51"/>
      <c r="O61" s="51"/>
      <c r="P61" s="51"/>
      <c r="Q61" s="245"/>
      <c r="R61" s="46"/>
    </row>
    <row r="62" spans="1:18" x14ac:dyDescent="0.25">
      <c r="A62" s="170"/>
      <c r="B62" s="187"/>
      <c r="C62" s="187"/>
      <c r="D62" s="142" t="s">
        <v>12</v>
      </c>
      <c r="E62" s="111">
        <f t="shared" ref="E62:E64" si="23">SUM(F62:J62)</f>
        <v>0</v>
      </c>
      <c r="F62" s="111">
        <f t="shared" ref="F62:J64" si="24">F68+F74</f>
        <v>0</v>
      </c>
      <c r="G62" s="111">
        <f t="shared" si="24"/>
        <v>0</v>
      </c>
      <c r="H62" s="111">
        <f t="shared" si="24"/>
        <v>0</v>
      </c>
      <c r="I62" s="111">
        <f t="shared" si="24"/>
        <v>0</v>
      </c>
      <c r="J62" s="111">
        <f t="shared" si="24"/>
        <v>0</v>
      </c>
      <c r="K62" s="51"/>
      <c r="L62" s="51"/>
      <c r="M62" s="51"/>
      <c r="N62" s="51"/>
      <c r="O62" s="51"/>
      <c r="P62" s="51"/>
      <c r="Q62" s="245"/>
      <c r="R62" s="46"/>
    </row>
    <row r="63" spans="1:18" x14ac:dyDescent="0.25">
      <c r="A63" s="170"/>
      <c r="B63" s="187"/>
      <c r="C63" s="187"/>
      <c r="D63" s="142" t="s">
        <v>13</v>
      </c>
      <c r="E63" s="111">
        <f t="shared" si="23"/>
        <v>0</v>
      </c>
      <c r="F63" s="111">
        <f t="shared" si="24"/>
        <v>0</v>
      </c>
      <c r="G63" s="111">
        <f t="shared" si="24"/>
        <v>0</v>
      </c>
      <c r="H63" s="111">
        <f t="shared" si="24"/>
        <v>0</v>
      </c>
      <c r="I63" s="111">
        <f t="shared" si="24"/>
        <v>0</v>
      </c>
      <c r="J63" s="111">
        <f t="shared" si="24"/>
        <v>0</v>
      </c>
      <c r="K63" s="51"/>
      <c r="L63" s="51"/>
      <c r="M63" s="51"/>
      <c r="N63" s="51"/>
      <c r="O63" s="51"/>
      <c r="P63" s="51"/>
      <c r="Q63" s="245"/>
      <c r="R63" s="46"/>
    </row>
    <row r="64" spans="1:18" x14ac:dyDescent="0.25">
      <c r="A64" s="171"/>
      <c r="B64" s="188"/>
      <c r="C64" s="188"/>
      <c r="D64" s="142" t="s">
        <v>14</v>
      </c>
      <c r="E64" s="111">
        <f t="shared" si="23"/>
        <v>0</v>
      </c>
      <c r="F64" s="111">
        <f t="shared" si="24"/>
        <v>0</v>
      </c>
      <c r="G64" s="111">
        <f t="shared" si="24"/>
        <v>0</v>
      </c>
      <c r="H64" s="111">
        <f t="shared" si="24"/>
        <v>0</v>
      </c>
      <c r="I64" s="111">
        <f t="shared" si="24"/>
        <v>0</v>
      </c>
      <c r="J64" s="111">
        <f t="shared" si="24"/>
        <v>0</v>
      </c>
      <c r="K64" s="51"/>
      <c r="L64" s="51"/>
      <c r="M64" s="51"/>
      <c r="N64" s="51"/>
      <c r="O64" s="51"/>
      <c r="P64" s="51"/>
      <c r="Q64" s="246"/>
      <c r="R64" s="46"/>
    </row>
    <row r="65" spans="1:18" x14ac:dyDescent="0.25">
      <c r="A65" s="169"/>
      <c r="B65" s="186"/>
      <c r="C65" s="186" t="s">
        <v>210</v>
      </c>
      <c r="D65" s="142" t="s">
        <v>9</v>
      </c>
      <c r="E65" s="111">
        <f>SUM(E66:E70)</f>
        <v>326</v>
      </c>
      <c r="F65" s="111">
        <f t="shared" ref="F65:J65" si="25">SUM(F66:F70)</f>
        <v>326</v>
      </c>
      <c r="G65" s="111">
        <f t="shared" si="25"/>
        <v>0</v>
      </c>
      <c r="H65" s="111">
        <f t="shared" si="25"/>
        <v>0</v>
      </c>
      <c r="I65" s="111">
        <f t="shared" si="25"/>
        <v>0</v>
      </c>
      <c r="J65" s="111">
        <f t="shared" si="25"/>
        <v>0</v>
      </c>
      <c r="K65" s="51"/>
      <c r="L65" s="51"/>
      <c r="M65" s="51"/>
      <c r="N65" s="51"/>
      <c r="O65" s="51"/>
      <c r="P65" s="51"/>
      <c r="Q65" s="244" t="s">
        <v>71</v>
      </c>
      <c r="R65" s="46"/>
    </row>
    <row r="66" spans="1:18" x14ac:dyDescent="0.25">
      <c r="A66" s="170"/>
      <c r="B66" s="187"/>
      <c r="C66" s="187"/>
      <c r="D66" s="175" t="s">
        <v>10</v>
      </c>
      <c r="E66" s="164"/>
      <c r="F66" s="164"/>
      <c r="G66" s="164"/>
      <c r="H66" s="164"/>
      <c r="I66" s="164"/>
      <c r="J66" s="165"/>
      <c r="K66" s="51"/>
      <c r="L66" s="51"/>
      <c r="M66" s="51"/>
      <c r="N66" s="51"/>
      <c r="O66" s="51"/>
      <c r="P66" s="51"/>
      <c r="Q66" s="245"/>
      <c r="R66" s="46"/>
    </row>
    <row r="67" spans="1:18" x14ac:dyDescent="0.25">
      <c r="A67" s="170"/>
      <c r="B67" s="187"/>
      <c r="C67" s="187"/>
      <c r="D67" s="142" t="s">
        <v>11</v>
      </c>
      <c r="E67" s="111">
        <f>SUM(F67:J67)</f>
        <v>326</v>
      </c>
      <c r="F67" s="111">
        <v>326</v>
      </c>
      <c r="G67" s="111"/>
      <c r="H67" s="111"/>
      <c r="I67" s="111"/>
      <c r="J67" s="111"/>
      <c r="K67" s="51"/>
      <c r="L67" s="51"/>
      <c r="M67" s="51"/>
      <c r="N67" s="51"/>
      <c r="O67" s="51"/>
      <c r="P67" s="51"/>
      <c r="Q67" s="245"/>
      <c r="R67" s="46"/>
    </row>
    <row r="68" spans="1:18" x14ac:dyDescent="0.25">
      <c r="A68" s="170"/>
      <c r="B68" s="187"/>
      <c r="C68" s="187"/>
      <c r="D68" s="142" t="s">
        <v>12</v>
      </c>
      <c r="E68" s="111">
        <f t="shared" ref="E68:E70" si="26">SUM(F68:J68)</f>
        <v>0</v>
      </c>
      <c r="F68" s="111"/>
      <c r="G68" s="111"/>
      <c r="H68" s="111"/>
      <c r="I68" s="111"/>
      <c r="J68" s="111"/>
      <c r="K68" s="51"/>
      <c r="L68" s="51"/>
      <c r="M68" s="51"/>
      <c r="N68" s="51"/>
      <c r="O68" s="51"/>
      <c r="P68" s="51"/>
      <c r="Q68" s="245"/>
      <c r="R68" s="46"/>
    </row>
    <row r="69" spans="1:18" x14ac:dyDescent="0.25">
      <c r="A69" s="170"/>
      <c r="B69" s="187"/>
      <c r="C69" s="187"/>
      <c r="D69" s="142" t="s">
        <v>13</v>
      </c>
      <c r="E69" s="111">
        <f t="shared" si="26"/>
        <v>0</v>
      </c>
      <c r="F69" s="111"/>
      <c r="G69" s="111"/>
      <c r="H69" s="111"/>
      <c r="I69" s="111"/>
      <c r="J69" s="111"/>
      <c r="K69" s="51"/>
      <c r="L69" s="51"/>
      <c r="M69" s="51"/>
      <c r="N69" s="51"/>
      <c r="O69" s="51"/>
      <c r="P69" s="51"/>
      <c r="Q69" s="245"/>
      <c r="R69" s="46"/>
    </row>
    <row r="70" spans="1:18" x14ac:dyDescent="0.25">
      <c r="A70" s="171"/>
      <c r="B70" s="188"/>
      <c r="C70" s="188"/>
      <c r="D70" s="142" t="s">
        <v>14</v>
      </c>
      <c r="E70" s="111">
        <f t="shared" si="26"/>
        <v>0</v>
      </c>
      <c r="F70" s="111"/>
      <c r="G70" s="111"/>
      <c r="H70" s="111"/>
      <c r="I70" s="111"/>
      <c r="J70" s="111"/>
      <c r="K70" s="51"/>
      <c r="L70" s="51"/>
      <c r="M70" s="51"/>
      <c r="N70" s="51"/>
      <c r="O70" s="51"/>
      <c r="P70" s="51"/>
      <c r="Q70" s="246"/>
      <c r="R70" s="46"/>
    </row>
    <row r="71" spans="1:18" ht="15" customHeight="1" x14ac:dyDescent="0.25">
      <c r="A71" s="169"/>
      <c r="B71" s="186"/>
      <c r="C71" s="186" t="s">
        <v>213</v>
      </c>
      <c r="D71" s="142" t="s">
        <v>9</v>
      </c>
      <c r="E71" s="111">
        <f>SUM(E72:E76)</f>
        <v>3000</v>
      </c>
      <c r="F71" s="111">
        <f t="shared" ref="F71:J71" si="27">SUM(F72:F76)</f>
        <v>0</v>
      </c>
      <c r="G71" s="111">
        <f t="shared" si="27"/>
        <v>0</v>
      </c>
      <c r="H71" s="111">
        <f t="shared" si="27"/>
        <v>0</v>
      </c>
      <c r="I71" s="111">
        <f t="shared" si="27"/>
        <v>3000</v>
      </c>
      <c r="J71" s="111">
        <f t="shared" si="27"/>
        <v>0</v>
      </c>
      <c r="K71" s="51"/>
      <c r="L71" s="51"/>
      <c r="M71" s="51"/>
      <c r="N71" s="51"/>
      <c r="O71" s="51"/>
      <c r="P71" s="51"/>
      <c r="Q71" s="244" t="s">
        <v>255</v>
      </c>
      <c r="R71" s="46"/>
    </row>
    <row r="72" spans="1:18" x14ac:dyDescent="0.25">
      <c r="A72" s="170"/>
      <c r="B72" s="187"/>
      <c r="C72" s="187"/>
      <c r="D72" s="175" t="s">
        <v>10</v>
      </c>
      <c r="E72" s="164"/>
      <c r="F72" s="164"/>
      <c r="G72" s="164"/>
      <c r="H72" s="164"/>
      <c r="I72" s="164"/>
      <c r="J72" s="165"/>
      <c r="K72" s="51"/>
      <c r="L72" s="51"/>
      <c r="M72" s="51"/>
      <c r="N72" s="51"/>
      <c r="O72" s="51"/>
      <c r="P72" s="51"/>
      <c r="Q72" s="245"/>
      <c r="R72" s="46"/>
    </row>
    <row r="73" spans="1:18" x14ac:dyDescent="0.25">
      <c r="A73" s="170"/>
      <c r="B73" s="187"/>
      <c r="C73" s="187"/>
      <c r="D73" s="142" t="s">
        <v>11</v>
      </c>
      <c r="E73" s="111">
        <f>SUM(F73:J73)</f>
        <v>3000</v>
      </c>
      <c r="F73" s="111"/>
      <c r="G73" s="111"/>
      <c r="H73" s="111"/>
      <c r="I73" s="111">
        <v>3000</v>
      </c>
      <c r="J73" s="111"/>
      <c r="K73" s="51"/>
      <c r="L73" s="51"/>
      <c r="M73" s="51"/>
      <c r="N73" s="51"/>
      <c r="O73" s="51"/>
      <c r="P73" s="51"/>
      <c r="Q73" s="245"/>
      <c r="R73" s="46"/>
    </row>
    <row r="74" spans="1:18" x14ac:dyDescent="0.25">
      <c r="A74" s="170"/>
      <c r="B74" s="187"/>
      <c r="C74" s="187"/>
      <c r="D74" s="142" t="s">
        <v>12</v>
      </c>
      <c r="E74" s="111">
        <f t="shared" ref="E74:E76" si="28">SUM(F74:J74)</f>
        <v>0</v>
      </c>
      <c r="F74" s="111"/>
      <c r="G74" s="111"/>
      <c r="H74" s="111"/>
      <c r="I74" s="111"/>
      <c r="J74" s="111"/>
      <c r="K74" s="51"/>
      <c r="L74" s="51"/>
      <c r="M74" s="51"/>
      <c r="N74" s="51"/>
      <c r="O74" s="51"/>
      <c r="P74" s="51"/>
      <c r="Q74" s="245"/>
      <c r="R74" s="46"/>
    </row>
    <row r="75" spans="1:18" x14ac:dyDescent="0.25">
      <c r="A75" s="170"/>
      <c r="B75" s="187"/>
      <c r="C75" s="187"/>
      <c r="D75" s="142" t="s">
        <v>13</v>
      </c>
      <c r="E75" s="111">
        <f t="shared" si="28"/>
        <v>0</v>
      </c>
      <c r="F75" s="111"/>
      <c r="G75" s="111"/>
      <c r="H75" s="111"/>
      <c r="I75" s="111"/>
      <c r="J75" s="111"/>
      <c r="K75" s="51"/>
      <c r="L75" s="51"/>
      <c r="M75" s="51"/>
      <c r="N75" s="51"/>
      <c r="O75" s="51"/>
      <c r="P75" s="51"/>
      <c r="Q75" s="245"/>
      <c r="R75" s="46"/>
    </row>
    <row r="76" spans="1:18" x14ac:dyDescent="0.25">
      <c r="A76" s="171"/>
      <c r="B76" s="188"/>
      <c r="C76" s="188"/>
      <c r="D76" s="142" t="s">
        <v>14</v>
      </c>
      <c r="E76" s="111">
        <f t="shared" si="28"/>
        <v>0</v>
      </c>
      <c r="F76" s="111"/>
      <c r="G76" s="111"/>
      <c r="H76" s="111"/>
      <c r="I76" s="111"/>
      <c r="J76" s="111"/>
      <c r="K76" s="51"/>
      <c r="L76" s="51"/>
      <c r="M76" s="51"/>
      <c r="N76" s="51"/>
      <c r="O76" s="51"/>
      <c r="P76" s="51"/>
      <c r="Q76" s="246"/>
      <c r="R76" s="46"/>
    </row>
    <row r="77" spans="1:18" ht="15" customHeight="1" x14ac:dyDescent="0.25">
      <c r="A77" s="169" t="s">
        <v>262</v>
      </c>
      <c r="B77" s="186" t="s">
        <v>250</v>
      </c>
      <c r="C77" s="186" t="s">
        <v>213</v>
      </c>
      <c r="D77" s="142" t="s">
        <v>9</v>
      </c>
      <c r="E77" s="111">
        <f>SUM(E78:E82)</f>
        <v>300</v>
      </c>
      <c r="F77" s="111">
        <f t="shared" ref="F77:J77" si="29">SUM(F78:F82)</f>
        <v>0</v>
      </c>
      <c r="G77" s="111">
        <f t="shared" si="29"/>
        <v>0</v>
      </c>
      <c r="H77" s="111">
        <f t="shared" si="29"/>
        <v>0</v>
      </c>
      <c r="I77" s="111">
        <f t="shared" si="29"/>
        <v>300</v>
      </c>
      <c r="J77" s="111">
        <f t="shared" si="29"/>
        <v>0</v>
      </c>
      <c r="K77" s="51"/>
      <c r="L77" s="51"/>
      <c r="M77" s="51"/>
      <c r="N77" s="51"/>
      <c r="O77" s="51"/>
      <c r="P77" s="51"/>
      <c r="Q77" s="244" t="s">
        <v>72</v>
      </c>
      <c r="R77" s="46"/>
    </row>
    <row r="78" spans="1:18" x14ac:dyDescent="0.25">
      <c r="A78" s="170"/>
      <c r="B78" s="187"/>
      <c r="C78" s="187"/>
      <c r="D78" s="175" t="s">
        <v>10</v>
      </c>
      <c r="E78" s="164"/>
      <c r="F78" s="164"/>
      <c r="G78" s="164"/>
      <c r="H78" s="164"/>
      <c r="I78" s="164"/>
      <c r="J78" s="165"/>
      <c r="K78" s="51"/>
      <c r="L78" s="51"/>
      <c r="M78" s="51"/>
      <c r="N78" s="51"/>
      <c r="O78" s="51"/>
      <c r="P78" s="51"/>
      <c r="Q78" s="245"/>
      <c r="R78" s="46"/>
    </row>
    <row r="79" spans="1:18" x14ac:dyDescent="0.25">
      <c r="A79" s="170"/>
      <c r="B79" s="187"/>
      <c r="C79" s="187"/>
      <c r="D79" s="142" t="s">
        <v>11</v>
      </c>
      <c r="E79" s="111">
        <f>SUM(F79:J79)</f>
        <v>300</v>
      </c>
      <c r="F79" s="111">
        <v>0</v>
      </c>
      <c r="G79" s="111">
        <v>0</v>
      </c>
      <c r="H79" s="111">
        <v>0</v>
      </c>
      <c r="I79" s="111">
        <v>300</v>
      </c>
      <c r="J79" s="111">
        <v>0</v>
      </c>
      <c r="K79" s="51"/>
      <c r="L79" s="51"/>
      <c r="M79" s="51"/>
      <c r="N79" s="51"/>
      <c r="O79" s="51"/>
      <c r="P79" s="51"/>
      <c r="Q79" s="245"/>
      <c r="R79" s="46"/>
    </row>
    <row r="80" spans="1:18" x14ac:dyDescent="0.25">
      <c r="A80" s="170"/>
      <c r="B80" s="187"/>
      <c r="C80" s="187"/>
      <c r="D80" s="142" t="s">
        <v>12</v>
      </c>
      <c r="E80" s="111">
        <f t="shared" ref="E80:E82" si="30">SUM(F80:J80)</f>
        <v>0</v>
      </c>
      <c r="F80" s="111">
        <v>0</v>
      </c>
      <c r="G80" s="111">
        <v>0</v>
      </c>
      <c r="H80" s="111">
        <v>0</v>
      </c>
      <c r="I80" s="111">
        <v>0</v>
      </c>
      <c r="J80" s="111">
        <v>0</v>
      </c>
      <c r="K80" s="51"/>
      <c r="L80" s="51"/>
      <c r="M80" s="51"/>
      <c r="N80" s="51"/>
      <c r="O80" s="51"/>
      <c r="P80" s="51"/>
      <c r="Q80" s="245"/>
      <c r="R80" s="46"/>
    </row>
    <row r="81" spans="1:18" x14ac:dyDescent="0.25">
      <c r="A81" s="170"/>
      <c r="B81" s="187"/>
      <c r="C81" s="187"/>
      <c r="D81" s="142" t="s">
        <v>13</v>
      </c>
      <c r="E81" s="111">
        <f t="shared" si="30"/>
        <v>0</v>
      </c>
      <c r="F81" s="111">
        <v>0</v>
      </c>
      <c r="G81" s="111">
        <v>0</v>
      </c>
      <c r="H81" s="111">
        <v>0</v>
      </c>
      <c r="I81" s="111">
        <v>0</v>
      </c>
      <c r="J81" s="111">
        <v>0</v>
      </c>
      <c r="K81" s="51"/>
      <c r="L81" s="51"/>
      <c r="M81" s="51"/>
      <c r="N81" s="51"/>
      <c r="O81" s="51"/>
      <c r="P81" s="51"/>
      <c r="Q81" s="245"/>
      <c r="R81" s="46"/>
    </row>
    <row r="82" spans="1:18" x14ac:dyDescent="0.25">
      <c r="A82" s="171"/>
      <c r="B82" s="188"/>
      <c r="C82" s="188"/>
      <c r="D82" s="142" t="s">
        <v>14</v>
      </c>
      <c r="E82" s="111">
        <f t="shared" si="30"/>
        <v>0</v>
      </c>
      <c r="F82" s="111">
        <v>0</v>
      </c>
      <c r="G82" s="111">
        <v>0</v>
      </c>
      <c r="H82" s="111">
        <v>0</v>
      </c>
      <c r="I82" s="111">
        <v>0</v>
      </c>
      <c r="J82" s="111">
        <v>0</v>
      </c>
      <c r="K82" s="51"/>
      <c r="L82" s="51"/>
      <c r="M82" s="51"/>
      <c r="N82" s="51"/>
      <c r="O82" s="51"/>
      <c r="P82" s="51"/>
      <c r="Q82" s="246"/>
      <c r="R82" s="46"/>
    </row>
    <row r="83" spans="1:18" ht="15" customHeight="1" x14ac:dyDescent="0.25">
      <c r="A83" s="169" t="s">
        <v>263</v>
      </c>
      <c r="B83" s="186" t="s">
        <v>83</v>
      </c>
      <c r="C83" s="186" t="s">
        <v>210</v>
      </c>
      <c r="D83" s="142" t="s">
        <v>9</v>
      </c>
      <c r="E83" s="111">
        <f>SUM(E84:E88)</f>
        <v>1134.5999999999999</v>
      </c>
      <c r="F83" s="111">
        <f t="shared" ref="F83:I83" si="31">SUM(F84:F88)</f>
        <v>1134.5999999999999</v>
      </c>
      <c r="G83" s="111">
        <f t="shared" si="31"/>
        <v>0</v>
      </c>
      <c r="H83" s="111">
        <f t="shared" si="31"/>
        <v>0</v>
      </c>
      <c r="I83" s="111">
        <f t="shared" si="31"/>
        <v>0</v>
      </c>
      <c r="J83" s="111">
        <f>SUM(J84:J88)</f>
        <v>0</v>
      </c>
      <c r="K83" s="51"/>
      <c r="L83" s="51"/>
      <c r="M83" s="51"/>
      <c r="N83" s="51"/>
      <c r="O83" s="51"/>
      <c r="P83" s="51"/>
      <c r="Q83" s="244" t="s">
        <v>72</v>
      </c>
      <c r="R83" s="46"/>
    </row>
    <row r="84" spans="1:18" x14ac:dyDescent="0.25">
      <c r="A84" s="170"/>
      <c r="B84" s="187"/>
      <c r="C84" s="187"/>
      <c r="D84" s="175" t="s">
        <v>10</v>
      </c>
      <c r="E84" s="164"/>
      <c r="F84" s="164"/>
      <c r="G84" s="164"/>
      <c r="H84" s="164"/>
      <c r="I84" s="164"/>
      <c r="J84" s="165"/>
      <c r="K84" s="51"/>
      <c r="L84" s="51"/>
      <c r="M84" s="51"/>
      <c r="N84" s="51"/>
      <c r="O84" s="51"/>
      <c r="P84" s="51"/>
      <c r="Q84" s="245"/>
      <c r="R84" s="46"/>
    </row>
    <row r="85" spans="1:18" x14ac:dyDescent="0.25">
      <c r="A85" s="170"/>
      <c r="B85" s="187"/>
      <c r="C85" s="187"/>
      <c r="D85" s="142" t="s">
        <v>11</v>
      </c>
      <c r="E85" s="111">
        <f>SUM(F85:J85)</f>
        <v>56.8</v>
      </c>
      <c r="F85" s="111">
        <v>56.8</v>
      </c>
      <c r="G85" s="111">
        <v>0</v>
      </c>
      <c r="H85" s="111">
        <v>0</v>
      </c>
      <c r="I85" s="111">
        <v>0</v>
      </c>
      <c r="J85" s="111">
        <v>0</v>
      </c>
      <c r="K85" s="51"/>
      <c r="L85" s="51"/>
      <c r="M85" s="51"/>
      <c r="N85" s="51"/>
      <c r="O85" s="51"/>
      <c r="P85" s="51"/>
      <c r="Q85" s="245"/>
      <c r="R85" s="46"/>
    </row>
    <row r="86" spans="1:18" x14ac:dyDescent="0.25">
      <c r="A86" s="170"/>
      <c r="B86" s="187"/>
      <c r="C86" s="187"/>
      <c r="D86" s="142" t="s">
        <v>12</v>
      </c>
      <c r="E86" s="111">
        <f t="shared" ref="E86:E88" si="32">SUM(F86:J86)</f>
        <v>1077.8</v>
      </c>
      <c r="F86" s="111">
        <v>1077.8</v>
      </c>
      <c r="G86" s="111">
        <v>0</v>
      </c>
      <c r="H86" s="111">
        <v>0</v>
      </c>
      <c r="I86" s="111">
        <v>0</v>
      </c>
      <c r="J86" s="111">
        <v>0</v>
      </c>
      <c r="K86" s="51"/>
      <c r="L86" s="51"/>
      <c r="M86" s="51"/>
      <c r="N86" s="51"/>
      <c r="O86" s="51"/>
      <c r="P86" s="51"/>
      <c r="Q86" s="245"/>
      <c r="R86" s="46"/>
    </row>
    <row r="87" spans="1:18" x14ac:dyDescent="0.25">
      <c r="A87" s="170"/>
      <c r="B87" s="187"/>
      <c r="C87" s="187"/>
      <c r="D87" s="142" t="s">
        <v>13</v>
      </c>
      <c r="E87" s="111">
        <f t="shared" si="32"/>
        <v>0</v>
      </c>
      <c r="F87" s="111">
        <v>0</v>
      </c>
      <c r="G87" s="111">
        <v>0</v>
      </c>
      <c r="H87" s="111">
        <v>0</v>
      </c>
      <c r="I87" s="111">
        <v>0</v>
      </c>
      <c r="J87" s="111">
        <v>0</v>
      </c>
      <c r="K87" s="51"/>
      <c r="L87" s="51"/>
      <c r="M87" s="51"/>
      <c r="N87" s="51"/>
      <c r="O87" s="51"/>
      <c r="P87" s="51"/>
      <c r="Q87" s="245"/>
      <c r="R87" s="46"/>
    </row>
    <row r="88" spans="1:18" x14ac:dyDescent="0.25">
      <c r="A88" s="171"/>
      <c r="B88" s="188"/>
      <c r="C88" s="188"/>
      <c r="D88" s="142" t="s">
        <v>14</v>
      </c>
      <c r="E88" s="111">
        <f t="shared" si="32"/>
        <v>0</v>
      </c>
      <c r="F88" s="111">
        <v>0</v>
      </c>
      <c r="G88" s="111">
        <v>0</v>
      </c>
      <c r="H88" s="111">
        <v>0</v>
      </c>
      <c r="I88" s="111">
        <v>0</v>
      </c>
      <c r="J88" s="111">
        <v>0</v>
      </c>
      <c r="K88" s="51"/>
      <c r="L88" s="51"/>
      <c r="M88" s="51"/>
      <c r="N88" s="51"/>
      <c r="O88" s="51"/>
      <c r="P88" s="51"/>
      <c r="Q88" s="246"/>
      <c r="R88" s="46"/>
    </row>
    <row r="89" spans="1:18" ht="15" customHeight="1" x14ac:dyDescent="0.25">
      <c r="A89" s="169" t="s">
        <v>264</v>
      </c>
      <c r="B89" s="186" t="s">
        <v>85</v>
      </c>
      <c r="C89" s="186" t="s">
        <v>260</v>
      </c>
      <c r="D89" s="142" t="s">
        <v>9</v>
      </c>
      <c r="E89" s="111">
        <f>SUM(E90:E94)</f>
        <v>3052.7</v>
      </c>
      <c r="F89" s="111">
        <f t="shared" ref="F89:J89" si="33">SUM(F90:F94)</f>
        <v>1518.7</v>
      </c>
      <c r="G89" s="111">
        <f t="shared" si="33"/>
        <v>0</v>
      </c>
      <c r="H89" s="111">
        <f t="shared" si="33"/>
        <v>0</v>
      </c>
      <c r="I89" s="111">
        <f t="shared" si="33"/>
        <v>1534</v>
      </c>
      <c r="J89" s="111">
        <f t="shared" si="33"/>
        <v>0</v>
      </c>
      <c r="K89" s="51"/>
      <c r="L89" s="51"/>
      <c r="M89" s="51"/>
      <c r="N89" s="51"/>
      <c r="O89" s="51"/>
      <c r="P89" s="51"/>
      <c r="Q89" s="244" t="s">
        <v>233</v>
      </c>
      <c r="R89" s="46"/>
    </row>
    <row r="90" spans="1:18" x14ac:dyDescent="0.25">
      <c r="A90" s="170"/>
      <c r="B90" s="187"/>
      <c r="C90" s="187"/>
      <c r="D90" s="175" t="s">
        <v>10</v>
      </c>
      <c r="E90" s="164"/>
      <c r="F90" s="164"/>
      <c r="G90" s="164"/>
      <c r="H90" s="164"/>
      <c r="I90" s="164"/>
      <c r="J90" s="165"/>
      <c r="K90" s="51"/>
      <c r="L90" s="51"/>
      <c r="M90" s="51"/>
      <c r="N90" s="51"/>
      <c r="O90" s="51"/>
      <c r="P90" s="51"/>
      <c r="Q90" s="245"/>
      <c r="R90" s="46"/>
    </row>
    <row r="91" spans="1:18" x14ac:dyDescent="0.25">
      <c r="A91" s="170"/>
      <c r="B91" s="187"/>
      <c r="C91" s="187"/>
      <c r="D91" s="142" t="s">
        <v>11</v>
      </c>
      <c r="E91" s="111">
        <f>SUM(F91:J91)</f>
        <v>1610</v>
      </c>
      <c r="F91" s="111">
        <f t="shared" ref="F91:J94" si="34">F97+F103</f>
        <v>76</v>
      </c>
      <c r="G91" s="111">
        <f t="shared" si="34"/>
        <v>0</v>
      </c>
      <c r="H91" s="111">
        <f t="shared" si="34"/>
        <v>0</v>
      </c>
      <c r="I91" s="111">
        <f t="shared" si="34"/>
        <v>1534</v>
      </c>
      <c r="J91" s="111">
        <f t="shared" si="34"/>
        <v>0</v>
      </c>
      <c r="K91" s="51"/>
      <c r="L91" s="51"/>
      <c r="M91" s="51"/>
      <c r="N91" s="51"/>
      <c r="O91" s="51"/>
      <c r="P91" s="51"/>
      <c r="Q91" s="245"/>
      <c r="R91" s="46"/>
    </row>
    <row r="92" spans="1:18" x14ac:dyDescent="0.25">
      <c r="A92" s="170"/>
      <c r="B92" s="187"/>
      <c r="C92" s="187"/>
      <c r="D92" s="142" t="s">
        <v>12</v>
      </c>
      <c r="E92" s="111">
        <f t="shared" ref="E92:E94" si="35">SUM(F92:J92)</f>
        <v>1442.7</v>
      </c>
      <c r="F92" s="111">
        <f t="shared" si="34"/>
        <v>1442.7</v>
      </c>
      <c r="G92" s="111">
        <f t="shared" si="34"/>
        <v>0</v>
      </c>
      <c r="H92" s="111">
        <f t="shared" si="34"/>
        <v>0</v>
      </c>
      <c r="I92" s="111">
        <f t="shared" si="34"/>
        <v>0</v>
      </c>
      <c r="J92" s="111">
        <f t="shared" si="34"/>
        <v>0</v>
      </c>
      <c r="K92" s="51"/>
      <c r="L92" s="51"/>
      <c r="M92" s="51"/>
      <c r="N92" s="51"/>
      <c r="O92" s="51"/>
      <c r="P92" s="51"/>
      <c r="Q92" s="245"/>
      <c r="R92" s="46"/>
    </row>
    <row r="93" spans="1:18" x14ac:dyDescent="0.25">
      <c r="A93" s="170"/>
      <c r="B93" s="187"/>
      <c r="C93" s="187"/>
      <c r="D93" s="142" t="s">
        <v>13</v>
      </c>
      <c r="E93" s="111">
        <f t="shared" si="35"/>
        <v>0</v>
      </c>
      <c r="F93" s="111">
        <f t="shared" si="34"/>
        <v>0</v>
      </c>
      <c r="G93" s="111">
        <f t="shared" si="34"/>
        <v>0</v>
      </c>
      <c r="H93" s="111">
        <f t="shared" si="34"/>
        <v>0</v>
      </c>
      <c r="I93" s="111">
        <f t="shared" si="34"/>
        <v>0</v>
      </c>
      <c r="J93" s="111">
        <f t="shared" si="34"/>
        <v>0</v>
      </c>
      <c r="K93" s="51"/>
      <c r="L93" s="51"/>
      <c r="M93" s="51"/>
      <c r="N93" s="51"/>
      <c r="O93" s="51"/>
      <c r="P93" s="51"/>
      <c r="Q93" s="245"/>
      <c r="R93" s="46"/>
    </row>
    <row r="94" spans="1:18" x14ac:dyDescent="0.25">
      <c r="A94" s="171"/>
      <c r="B94" s="188"/>
      <c r="C94" s="188"/>
      <c r="D94" s="142" t="s">
        <v>14</v>
      </c>
      <c r="E94" s="111">
        <f t="shared" si="35"/>
        <v>0</v>
      </c>
      <c r="F94" s="111">
        <f t="shared" si="34"/>
        <v>0</v>
      </c>
      <c r="G94" s="111">
        <f t="shared" si="34"/>
        <v>0</v>
      </c>
      <c r="H94" s="111">
        <f t="shared" si="34"/>
        <v>0</v>
      </c>
      <c r="I94" s="111">
        <f t="shared" si="34"/>
        <v>0</v>
      </c>
      <c r="J94" s="111">
        <f t="shared" si="34"/>
        <v>0</v>
      </c>
      <c r="K94" s="51"/>
      <c r="L94" s="51"/>
      <c r="M94" s="51"/>
      <c r="N94" s="51"/>
      <c r="O94" s="51"/>
      <c r="P94" s="51"/>
      <c r="Q94" s="246"/>
      <c r="R94" s="46"/>
    </row>
    <row r="95" spans="1:18" x14ac:dyDescent="0.25">
      <c r="A95" s="169"/>
      <c r="B95" s="186"/>
      <c r="C95" s="186" t="s">
        <v>210</v>
      </c>
      <c r="D95" s="142" t="s">
        <v>9</v>
      </c>
      <c r="E95" s="111">
        <f>SUM(E96:E100)</f>
        <v>1518.7</v>
      </c>
      <c r="F95" s="111">
        <f t="shared" ref="F95:J95" si="36">SUM(F96:F100)</f>
        <v>1518.7</v>
      </c>
      <c r="G95" s="111">
        <f t="shared" si="36"/>
        <v>0</v>
      </c>
      <c r="H95" s="111">
        <f t="shared" si="36"/>
        <v>0</v>
      </c>
      <c r="I95" s="111">
        <f t="shared" si="36"/>
        <v>0</v>
      </c>
      <c r="J95" s="111">
        <f t="shared" si="36"/>
        <v>0</v>
      </c>
      <c r="K95" s="51"/>
      <c r="L95" s="51"/>
      <c r="M95" s="51"/>
      <c r="N95" s="51"/>
      <c r="O95" s="51"/>
      <c r="P95" s="51"/>
      <c r="Q95" s="244" t="s">
        <v>71</v>
      </c>
      <c r="R95" s="46"/>
    </row>
    <row r="96" spans="1:18" x14ac:dyDescent="0.25">
      <c r="A96" s="170"/>
      <c r="B96" s="187"/>
      <c r="C96" s="187"/>
      <c r="D96" s="175" t="s">
        <v>10</v>
      </c>
      <c r="E96" s="164"/>
      <c r="F96" s="164"/>
      <c r="G96" s="164"/>
      <c r="H96" s="164"/>
      <c r="I96" s="164"/>
      <c r="J96" s="165"/>
      <c r="K96" s="51"/>
      <c r="L96" s="51"/>
      <c r="M96" s="51"/>
      <c r="N96" s="51"/>
      <c r="O96" s="51"/>
      <c r="P96" s="51"/>
      <c r="Q96" s="245"/>
      <c r="R96" s="46"/>
    </row>
    <row r="97" spans="1:18" x14ac:dyDescent="0.25">
      <c r="A97" s="170"/>
      <c r="B97" s="187"/>
      <c r="C97" s="187"/>
      <c r="D97" s="142" t="s">
        <v>11</v>
      </c>
      <c r="E97" s="111">
        <f>SUM(F97:J97)</f>
        <v>76</v>
      </c>
      <c r="F97" s="111">
        <v>76</v>
      </c>
      <c r="G97" s="111"/>
      <c r="H97" s="111"/>
      <c r="I97" s="111"/>
      <c r="J97" s="111"/>
      <c r="K97" s="51"/>
      <c r="L97" s="51"/>
      <c r="M97" s="51"/>
      <c r="N97" s="51"/>
      <c r="O97" s="51"/>
      <c r="P97" s="51"/>
      <c r="Q97" s="245"/>
      <c r="R97" s="46"/>
    </row>
    <row r="98" spans="1:18" x14ac:dyDescent="0.25">
      <c r="A98" s="170"/>
      <c r="B98" s="187"/>
      <c r="C98" s="187"/>
      <c r="D98" s="142" t="s">
        <v>12</v>
      </c>
      <c r="E98" s="111">
        <f t="shared" ref="E98:E100" si="37">SUM(F98:J98)</f>
        <v>1442.7</v>
      </c>
      <c r="F98" s="111">
        <v>1442.7</v>
      </c>
      <c r="G98" s="111"/>
      <c r="H98" s="111"/>
      <c r="I98" s="111"/>
      <c r="J98" s="111"/>
      <c r="K98" s="51"/>
      <c r="L98" s="51"/>
      <c r="M98" s="51"/>
      <c r="N98" s="51"/>
      <c r="O98" s="51"/>
      <c r="P98" s="51"/>
      <c r="Q98" s="245"/>
      <c r="R98" s="46"/>
    </row>
    <row r="99" spans="1:18" x14ac:dyDescent="0.25">
      <c r="A99" s="170"/>
      <c r="B99" s="187"/>
      <c r="C99" s="187"/>
      <c r="D99" s="142" t="s">
        <v>13</v>
      </c>
      <c r="E99" s="111">
        <f t="shared" si="37"/>
        <v>0</v>
      </c>
      <c r="F99" s="111"/>
      <c r="G99" s="111"/>
      <c r="H99" s="111"/>
      <c r="I99" s="111"/>
      <c r="J99" s="111"/>
      <c r="K99" s="51"/>
      <c r="L99" s="51"/>
      <c r="M99" s="51"/>
      <c r="N99" s="51"/>
      <c r="O99" s="51"/>
      <c r="P99" s="51"/>
      <c r="Q99" s="245"/>
      <c r="R99" s="46"/>
    </row>
    <row r="100" spans="1:18" x14ac:dyDescent="0.25">
      <c r="A100" s="171"/>
      <c r="B100" s="188"/>
      <c r="C100" s="188"/>
      <c r="D100" s="142" t="s">
        <v>14</v>
      </c>
      <c r="E100" s="111">
        <f t="shared" si="37"/>
        <v>0</v>
      </c>
      <c r="F100" s="111"/>
      <c r="G100" s="111"/>
      <c r="H100" s="111"/>
      <c r="I100" s="111"/>
      <c r="J100" s="111"/>
      <c r="K100" s="51"/>
      <c r="L100" s="51"/>
      <c r="M100" s="51"/>
      <c r="N100" s="51"/>
      <c r="O100" s="51"/>
      <c r="P100" s="51"/>
      <c r="Q100" s="246"/>
      <c r="R100" s="46"/>
    </row>
    <row r="101" spans="1:18" ht="15" customHeight="1" x14ac:dyDescent="0.25">
      <c r="A101" s="169"/>
      <c r="B101" s="186"/>
      <c r="C101" s="186" t="s">
        <v>213</v>
      </c>
      <c r="D101" s="142" t="s">
        <v>9</v>
      </c>
      <c r="E101" s="111">
        <f>SUM(E102:E106)</f>
        <v>1534</v>
      </c>
      <c r="F101" s="111">
        <f t="shared" ref="F101:J101" si="38">SUM(F102:F106)</f>
        <v>0</v>
      </c>
      <c r="G101" s="111">
        <f t="shared" si="38"/>
        <v>0</v>
      </c>
      <c r="H101" s="111">
        <f t="shared" si="38"/>
        <v>0</v>
      </c>
      <c r="I101" s="111">
        <f t="shared" si="38"/>
        <v>1534</v>
      </c>
      <c r="J101" s="111">
        <f t="shared" si="38"/>
        <v>0</v>
      </c>
      <c r="K101" s="51"/>
      <c r="L101" s="51"/>
      <c r="M101" s="51"/>
      <c r="N101" s="51"/>
      <c r="O101" s="51"/>
      <c r="P101" s="51"/>
      <c r="Q101" s="244" t="s">
        <v>251</v>
      </c>
      <c r="R101" s="46"/>
    </row>
    <row r="102" spans="1:18" x14ac:dyDescent="0.25">
      <c r="A102" s="170"/>
      <c r="B102" s="187"/>
      <c r="C102" s="187"/>
      <c r="D102" s="175" t="s">
        <v>10</v>
      </c>
      <c r="E102" s="164"/>
      <c r="F102" s="164"/>
      <c r="G102" s="164"/>
      <c r="H102" s="164"/>
      <c r="I102" s="164"/>
      <c r="J102" s="165"/>
      <c r="K102" s="51"/>
      <c r="L102" s="51"/>
      <c r="M102" s="51"/>
      <c r="N102" s="51"/>
      <c r="O102" s="51"/>
      <c r="P102" s="51"/>
      <c r="Q102" s="245"/>
      <c r="R102" s="46"/>
    </row>
    <row r="103" spans="1:18" x14ac:dyDescent="0.25">
      <c r="A103" s="170"/>
      <c r="B103" s="187"/>
      <c r="C103" s="187"/>
      <c r="D103" s="142" t="s">
        <v>11</v>
      </c>
      <c r="E103" s="111">
        <f>SUM(F103:J103)</f>
        <v>1534</v>
      </c>
      <c r="F103" s="111"/>
      <c r="G103" s="111">
        <v>0</v>
      </c>
      <c r="H103" s="111"/>
      <c r="I103" s="111">
        <v>1534</v>
      </c>
      <c r="J103" s="111"/>
      <c r="K103" s="51"/>
      <c r="L103" s="51"/>
      <c r="M103" s="51"/>
      <c r="N103" s="51"/>
      <c r="O103" s="51"/>
      <c r="P103" s="51"/>
      <c r="Q103" s="245"/>
      <c r="R103" s="46"/>
    </row>
    <row r="104" spans="1:18" x14ac:dyDescent="0.25">
      <c r="A104" s="170"/>
      <c r="B104" s="187"/>
      <c r="C104" s="187"/>
      <c r="D104" s="142" t="s">
        <v>12</v>
      </c>
      <c r="E104" s="111">
        <f t="shared" ref="E104:E106" si="39">SUM(F104:J104)</f>
        <v>0</v>
      </c>
      <c r="F104" s="111"/>
      <c r="G104" s="111"/>
      <c r="H104" s="111"/>
      <c r="I104" s="111"/>
      <c r="J104" s="111"/>
      <c r="K104" s="51"/>
      <c r="L104" s="51"/>
      <c r="M104" s="51"/>
      <c r="N104" s="51"/>
      <c r="O104" s="51"/>
      <c r="P104" s="51"/>
      <c r="Q104" s="245"/>
      <c r="R104" s="46"/>
    </row>
    <row r="105" spans="1:18" x14ac:dyDescent="0.25">
      <c r="A105" s="170"/>
      <c r="B105" s="187"/>
      <c r="C105" s="187"/>
      <c r="D105" s="142" t="s">
        <v>13</v>
      </c>
      <c r="E105" s="111">
        <f t="shared" si="39"/>
        <v>0</v>
      </c>
      <c r="F105" s="111"/>
      <c r="G105" s="111"/>
      <c r="H105" s="111"/>
      <c r="I105" s="111"/>
      <c r="J105" s="111"/>
      <c r="K105" s="51"/>
      <c r="L105" s="51"/>
      <c r="M105" s="51"/>
      <c r="N105" s="51"/>
      <c r="O105" s="51"/>
      <c r="P105" s="51"/>
      <c r="Q105" s="245"/>
      <c r="R105" s="46"/>
    </row>
    <row r="106" spans="1:18" x14ac:dyDescent="0.25">
      <c r="A106" s="171"/>
      <c r="B106" s="188"/>
      <c r="C106" s="188"/>
      <c r="D106" s="142" t="s">
        <v>14</v>
      </c>
      <c r="E106" s="111">
        <f t="shared" si="39"/>
        <v>0</v>
      </c>
      <c r="F106" s="111"/>
      <c r="G106" s="111"/>
      <c r="H106" s="111"/>
      <c r="I106" s="111"/>
      <c r="J106" s="111"/>
      <c r="K106" s="51"/>
      <c r="L106" s="51"/>
      <c r="M106" s="51"/>
      <c r="N106" s="51"/>
      <c r="O106" s="51"/>
      <c r="P106" s="51"/>
      <c r="Q106" s="246"/>
      <c r="R106" s="46"/>
    </row>
    <row r="107" spans="1:18" x14ac:dyDescent="0.25">
      <c r="A107" s="247"/>
      <c r="B107" s="163" t="s">
        <v>23</v>
      </c>
      <c r="C107" s="247"/>
      <c r="D107" s="142" t="s">
        <v>9</v>
      </c>
      <c r="E107" s="111">
        <f t="shared" ref="E107:J107" si="40">SUM(E108:E112)</f>
        <v>16823.3</v>
      </c>
      <c r="F107" s="111">
        <f t="shared" si="40"/>
        <v>3439.3</v>
      </c>
      <c r="G107" s="111">
        <f t="shared" si="40"/>
        <v>0</v>
      </c>
      <c r="H107" s="111">
        <f t="shared" si="40"/>
        <v>0</v>
      </c>
      <c r="I107" s="111">
        <f t="shared" si="40"/>
        <v>5034</v>
      </c>
      <c r="J107" s="111">
        <f t="shared" si="40"/>
        <v>8350</v>
      </c>
      <c r="K107" s="248"/>
      <c r="L107" s="248"/>
      <c r="M107" s="248"/>
      <c r="N107" s="248"/>
      <c r="O107" s="248"/>
      <c r="P107" s="248"/>
      <c r="Q107" s="241"/>
      <c r="R107" s="46"/>
    </row>
    <row r="108" spans="1:18" x14ac:dyDescent="0.25">
      <c r="A108" s="247"/>
      <c r="B108" s="163"/>
      <c r="C108" s="247"/>
      <c r="D108" s="175" t="s">
        <v>10</v>
      </c>
      <c r="E108" s="164"/>
      <c r="F108" s="164"/>
      <c r="G108" s="164"/>
      <c r="H108" s="164"/>
      <c r="I108" s="164"/>
      <c r="J108" s="165"/>
      <c r="K108" s="249"/>
      <c r="L108" s="249"/>
      <c r="M108" s="249"/>
      <c r="N108" s="249"/>
      <c r="O108" s="249"/>
      <c r="P108" s="249"/>
      <c r="Q108" s="242"/>
      <c r="R108" s="46"/>
    </row>
    <row r="109" spans="1:18" x14ac:dyDescent="0.25">
      <c r="A109" s="247"/>
      <c r="B109" s="163"/>
      <c r="C109" s="247"/>
      <c r="D109" s="142" t="s">
        <v>11</v>
      </c>
      <c r="E109" s="111">
        <f>SUM(F109:J109)</f>
        <v>13865.8</v>
      </c>
      <c r="F109" s="111">
        <f>F49+F55+F61+F79+F85+F91</f>
        <v>481.8</v>
      </c>
      <c r="G109" s="111">
        <f t="shared" ref="G109:J109" si="41">G49+G55+G61+G79+G85+G91</f>
        <v>0</v>
      </c>
      <c r="H109" s="111">
        <f t="shared" si="41"/>
        <v>0</v>
      </c>
      <c r="I109" s="111">
        <f t="shared" si="41"/>
        <v>5034</v>
      </c>
      <c r="J109" s="111">
        <f t="shared" si="41"/>
        <v>8350</v>
      </c>
      <c r="K109" s="249"/>
      <c r="L109" s="249"/>
      <c r="M109" s="249"/>
      <c r="N109" s="249"/>
      <c r="O109" s="249"/>
      <c r="P109" s="249"/>
      <c r="Q109" s="242"/>
      <c r="R109" s="46"/>
    </row>
    <row r="110" spans="1:18" x14ac:dyDescent="0.25">
      <c r="A110" s="247"/>
      <c r="B110" s="163"/>
      <c r="C110" s="247"/>
      <c r="D110" s="142" t="s">
        <v>12</v>
      </c>
      <c r="E110" s="111">
        <f t="shared" ref="E110:E112" si="42">SUM(F110:J110)</f>
        <v>2957.5</v>
      </c>
      <c r="F110" s="111">
        <f t="shared" ref="F110:J112" si="43">F50+F56+F62+F80+F86+F92</f>
        <v>2957.5</v>
      </c>
      <c r="G110" s="111">
        <f t="shared" si="43"/>
        <v>0</v>
      </c>
      <c r="H110" s="111">
        <f t="shared" si="43"/>
        <v>0</v>
      </c>
      <c r="I110" s="111">
        <f t="shared" si="43"/>
        <v>0</v>
      </c>
      <c r="J110" s="111">
        <f t="shared" si="43"/>
        <v>0</v>
      </c>
      <c r="K110" s="249"/>
      <c r="L110" s="249"/>
      <c r="M110" s="249"/>
      <c r="N110" s="249"/>
      <c r="O110" s="249"/>
      <c r="P110" s="249"/>
      <c r="Q110" s="242"/>
      <c r="R110" s="46"/>
    </row>
    <row r="111" spans="1:18" x14ac:dyDescent="0.25">
      <c r="A111" s="247"/>
      <c r="B111" s="163"/>
      <c r="C111" s="247"/>
      <c r="D111" s="142" t="s">
        <v>13</v>
      </c>
      <c r="E111" s="111">
        <f t="shared" si="42"/>
        <v>0</v>
      </c>
      <c r="F111" s="111">
        <f t="shared" si="43"/>
        <v>0</v>
      </c>
      <c r="G111" s="111">
        <f t="shared" si="43"/>
        <v>0</v>
      </c>
      <c r="H111" s="111">
        <f t="shared" si="43"/>
        <v>0</v>
      </c>
      <c r="I111" s="111">
        <f t="shared" si="43"/>
        <v>0</v>
      </c>
      <c r="J111" s="111">
        <f t="shared" si="43"/>
        <v>0</v>
      </c>
      <c r="K111" s="249"/>
      <c r="L111" s="249"/>
      <c r="M111" s="249"/>
      <c r="N111" s="249"/>
      <c r="O111" s="249"/>
      <c r="P111" s="249"/>
      <c r="Q111" s="242"/>
      <c r="R111" s="46"/>
    </row>
    <row r="112" spans="1:18" x14ac:dyDescent="0.25">
      <c r="A112" s="247"/>
      <c r="B112" s="163"/>
      <c r="C112" s="247"/>
      <c r="D112" s="142" t="s">
        <v>14</v>
      </c>
      <c r="E112" s="111">
        <f t="shared" si="42"/>
        <v>0</v>
      </c>
      <c r="F112" s="111">
        <f t="shared" si="43"/>
        <v>0</v>
      </c>
      <c r="G112" s="111">
        <f t="shared" si="43"/>
        <v>0</v>
      </c>
      <c r="H112" s="111">
        <f t="shared" si="43"/>
        <v>0</v>
      </c>
      <c r="I112" s="111">
        <f t="shared" si="43"/>
        <v>0</v>
      </c>
      <c r="J112" s="111">
        <f t="shared" si="43"/>
        <v>0</v>
      </c>
      <c r="K112" s="250"/>
      <c r="L112" s="250"/>
      <c r="M112" s="250"/>
      <c r="N112" s="250"/>
      <c r="O112" s="250"/>
      <c r="P112" s="250"/>
      <c r="Q112" s="243"/>
      <c r="R112" s="46"/>
    </row>
    <row r="113" spans="1:18" ht="15" customHeight="1" x14ac:dyDescent="0.25">
      <c r="A113" s="157">
        <v>3</v>
      </c>
      <c r="B113" s="251" t="s">
        <v>248</v>
      </c>
      <c r="C113" s="252"/>
      <c r="D113" s="252"/>
      <c r="E113" s="252"/>
      <c r="F113" s="252"/>
      <c r="G113" s="252"/>
      <c r="H113" s="252"/>
      <c r="I113" s="252"/>
      <c r="J113" s="252"/>
      <c r="K113" s="252"/>
      <c r="L113" s="252"/>
      <c r="M113" s="252"/>
      <c r="N113" s="252"/>
      <c r="O113" s="252"/>
      <c r="P113" s="252"/>
      <c r="Q113" s="253"/>
      <c r="R113" s="46"/>
    </row>
    <row r="114" spans="1:18" ht="15" customHeight="1" x14ac:dyDescent="0.25">
      <c r="A114" s="162" t="s">
        <v>70</v>
      </c>
      <c r="B114" s="163" t="s">
        <v>252</v>
      </c>
      <c r="C114" s="186" t="s">
        <v>210</v>
      </c>
      <c r="D114" s="142" t="s">
        <v>9</v>
      </c>
      <c r="E114" s="111">
        <f t="shared" ref="E114:J114" si="44">SUM(E115:E119)</f>
        <v>385</v>
      </c>
      <c r="F114" s="111">
        <f t="shared" si="44"/>
        <v>385</v>
      </c>
      <c r="G114" s="111">
        <f t="shared" ref="G114:H114" si="45">SUM(G115:G119)</f>
        <v>0</v>
      </c>
      <c r="H114" s="111">
        <f t="shared" si="45"/>
        <v>0</v>
      </c>
      <c r="I114" s="111">
        <f t="shared" si="44"/>
        <v>0</v>
      </c>
      <c r="J114" s="111">
        <f t="shared" si="44"/>
        <v>0</v>
      </c>
      <c r="K114" s="161"/>
      <c r="L114" s="161"/>
      <c r="M114" s="161"/>
      <c r="N114" s="161"/>
      <c r="O114" s="161"/>
      <c r="P114" s="161"/>
      <c r="Q114" s="244" t="s">
        <v>76</v>
      </c>
      <c r="R114" s="46"/>
    </row>
    <row r="115" spans="1:18" x14ac:dyDescent="0.25">
      <c r="A115" s="162"/>
      <c r="B115" s="163"/>
      <c r="C115" s="187"/>
      <c r="D115" s="175" t="s">
        <v>10</v>
      </c>
      <c r="E115" s="164"/>
      <c r="F115" s="164"/>
      <c r="G115" s="164"/>
      <c r="H115" s="164"/>
      <c r="I115" s="164"/>
      <c r="J115" s="165"/>
      <c r="K115" s="161"/>
      <c r="L115" s="161"/>
      <c r="M115" s="161"/>
      <c r="N115" s="161"/>
      <c r="O115" s="161"/>
      <c r="P115" s="161"/>
      <c r="Q115" s="245"/>
      <c r="R115" s="46"/>
    </row>
    <row r="116" spans="1:18" x14ac:dyDescent="0.25">
      <c r="A116" s="162"/>
      <c r="B116" s="163"/>
      <c r="C116" s="187"/>
      <c r="D116" s="142" t="s">
        <v>11</v>
      </c>
      <c r="E116" s="111">
        <f>SUM(F116:J116)</f>
        <v>385</v>
      </c>
      <c r="F116" s="111">
        <v>385</v>
      </c>
      <c r="G116" s="111"/>
      <c r="H116" s="111"/>
      <c r="I116" s="111"/>
      <c r="J116" s="111"/>
      <c r="K116" s="161"/>
      <c r="L116" s="161"/>
      <c r="M116" s="161"/>
      <c r="N116" s="161"/>
      <c r="O116" s="161"/>
      <c r="P116" s="161"/>
      <c r="Q116" s="245"/>
      <c r="R116" s="46"/>
    </row>
    <row r="117" spans="1:18" x14ac:dyDescent="0.25">
      <c r="A117" s="162"/>
      <c r="B117" s="163"/>
      <c r="C117" s="187"/>
      <c r="D117" s="142" t="s">
        <v>12</v>
      </c>
      <c r="E117" s="111">
        <f t="shared" ref="E117:E119" si="46">SUM(F117:J117)</f>
        <v>0</v>
      </c>
      <c r="F117" s="111"/>
      <c r="G117" s="111"/>
      <c r="H117" s="111"/>
      <c r="I117" s="111"/>
      <c r="J117" s="111"/>
      <c r="K117" s="161"/>
      <c r="L117" s="161"/>
      <c r="M117" s="161"/>
      <c r="N117" s="161"/>
      <c r="O117" s="161"/>
      <c r="P117" s="161"/>
      <c r="Q117" s="245"/>
      <c r="R117" s="46"/>
    </row>
    <row r="118" spans="1:18" x14ac:dyDescent="0.25">
      <c r="A118" s="162"/>
      <c r="B118" s="163"/>
      <c r="C118" s="187"/>
      <c r="D118" s="142" t="s">
        <v>13</v>
      </c>
      <c r="E118" s="111">
        <f t="shared" si="46"/>
        <v>0</v>
      </c>
      <c r="F118" s="111"/>
      <c r="G118" s="111"/>
      <c r="H118" s="111"/>
      <c r="I118" s="111"/>
      <c r="J118" s="111"/>
      <c r="K118" s="161"/>
      <c r="L118" s="161"/>
      <c r="M118" s="161"/>
      <c r="N118" s="161"/>
      <c r="O118" s="161"/>
      <c r="P118" s="161"/>
      <c r="Q118" s="245"/>
      <c r="R118" s="46"/>
    </row>
    <row r="119" spans="1:18" x14ac:dyDescent="0.25">
      <c r="A119" s="162"/>
      <c r="B119" s="163"/>
      <c r="C119" s="188"/>
      <c r="D119" s="142" t="s">
        <v>14</v>
      </c>
      <c r="E119" s="111">
        <f t="shared" si="46"/>
        <v>0</v>
      </c>
      <c r="F119" s="111"/>
      <c r="G119" s="111"/>
      <c r="H119" s="111"/>
      <c r="I119" s="111"/>
      <c r="J119" s="111"/>
      <c r="K119" s="161"/>
      <c r="L119" s="161"/>
      <c r="M119" s="161"/>
      <c r="N119" s="161"/>
      <c r="O119" s="161"/>
      <c r="P119" s="161"/>
      <c r="Q119" s="246"/>
      <c r="R119" s="46"/>
    </row>
    <row r="120" spans="1:18" ht="15" customHeight="1" x14ac:dyDescent="0.25">
      <c r="A120" s="169" t="s">
        <v>265</v>
      </c>
      <c r="B120" s="186" t="s">
        <v>257</v>
      </c>
      <c r="C120" s="186" t="s">
        <v>210</v>
      </c>
      <c r="D120" s="142" t="s">
        <v>9</v>
      </c>
      <c r="E120" s="111">
        <f>SUM(E121:E125)</f>
        <v>1716</v>
      </c>
      <c r="F120" s="111">
        <f t="shared" ref="F120:J120" si="47">SUM(F121:F125)</f>
        <v>1716</v>
      </c>
      <c r="G120" s="111">
        <f t="shared" si="47"/>
        <v>0</v>
      </c>
      <c r="H120" s="111">
        <f t="shared" si="47"/>
        <v>0</v>
      </c>
      <c r="I120" s="111">
        <f t="shared" si="47"/>
        <v>0</v>
      </c>
      <c r="J120" s="111">
        <f t="shared" si="47"/>
        <v>0</v>
      </c>
      <c r="K120" s="51"/>
      <c r="L120" s="51"/>
      <c r="M120" s="51"/>
      <c r="N120" s="51"/>
      <c r="O120" s="51"/>
      <c r="P120" s="51"/>
      <c r="Q120" s="244" t="s">
        <v>84</v>
      </c>
      <c r="R120" s="46"/>
    </row>
    <row r="121" spans="1:18" x14ac:dyDescent="0.25">
      <c r="A121" s="170"/>
      <c r="B121" s="187"/>
      <c r="C121" s="187"/>
      <c r="D121" s="175" t="s">
        <v>10</v>
      </c>
      <c r="E121" s="164"/>
      <c r="F121" s="164"/>
      <c r="G121" s="164"/>
      <c r="H121" s="164"/>
      <c r="I121" s="164"/>
      <c r="J121" s="165"/>
      <c r="K121" s="51"/>
      <c r="L121" s="51"/>
      <c r="M121" s="51"/>
      <c r="N121" s="51"/>
      <c r="O121" s="51"/>
      <c r="P121" s="51"/>
      <c r="Q121" s="245"/>
      <c r="R121" s="46"/>
    </row>
    <row r="122" spans="1:18" x14ac:dyDescent="0.25">
      <c r="A122" s="170"/>
      <c r="B122" s="187"/>
      <c r="C122" s="187"/>
      <c r="D122" s="142" t="s">
        <v>11</v>
      </c>
      <c r="E122" s="111">
        <f>SUM(F122:J122)</f>
        <v>85.8</v>
      </c>
      <c r="F122" s="111">
        <v>85.8</v>
      </c>
      <c r="G122" s="111"/>
      <c r="H122" s="111"/>
      <c r="I122" s="111"/>
      <c r="J122" s="111"/>
      <c r="K122" s="51"/>
      <c r="L122" s="51"/>
      <c r="M122" s="51"/>
      <c r="N122" s="51"/>
      <c r="O122" s="51"/>
      <c r="P122" s="51"/>
      <c r="Q122" s="245"/>
      <c r="R122" s="46"/>
    </row>
    <row r="123" spans="1:18" x14ac:dyDescent="0.25">
      <c r="A123" s="170"/>
      <c r="B123" s="187"/>
      <c r="C123" s="187"/>
      <c r="D123" s="142" t="s">
        <v>12</v>
      </c>
      <c r="E123" s="111">
        <f t="shared" ref="E123:E125" si="48">SUM(F123:J123)</f>
        <v>1630.2</v>
      </c>
      <c r="F123" s="111">
        <v>1630.2</v>
      </c>
      <c r="G123" s="111"/>
      <c r="H123" s="111"/>
      <c r="I123" s="111"/>
      <c r="J123" s="111"/>
      <c r="K123" s="51"/>
      <c r="L123" s="51"/>
      <c r="M123" s="51"/>
      <c r="N123" s="51"/>
      <c r="O123" s="51"/>
      <c r="P123" s="51"/>
      <c r="Q123" s="245"/>
      <c r="R123" s="46"/>
    </row>
    <row r="124" spans="1:18" x14ac:dyDescent="0.25">
      <c r="A124" s="170"/>
      <c r="B124" s="187"/>
      <c r="C124" s="187"/>
      <c r="D124" s="142" t="s">
        <v>13</v>
      </c>
      <c r="E124" s="111">
        <f t="shared" si="48"/>
        <v>0</v>
      </c>
      <c r="F124" s="111"/>
      <c r="G124" s="111"/>
      <c r="H124" s="111"/>
      <c r="I124" s="111"/>
      <c r="J124" s="111"/>
      <c r="K124" s="51"/>
      <c r="L124" s="51"/>
      <c r="M124" s="51"/>
      <c r="N124" s="51"/>
      <c r="O124" s="51"/>
      <c r="P124" s="51"/>
      <c r="Q124" s="245"/>
      <c r="R124" s="46"/>
    </row>
    <row r="125" spans="1:18" x14ac:dyDescent="0.25">
      <c r="A125" s="171"/>
      <c r="B125" s="188"/>
      <c r="C125" s="188"/>
      <c r="D125" s="142" t="s">
        <v>14</v>
      </c>
      <c r="E125" s="111">
        <f t="shared" si="48"/>
        <v>0</v>
      </c>
      <c r="F125" s="111"/>
      <c r="G125" s="111"/>
      <c r="H125" s="111"/>
      <c r="I125" s="111"/>
      <c r="J125" s="111"/>
      <c r="K125" s="51"/>
      <c r="L125" s="51"/>
      <c r="M125" s="51"/>
      <c r="N125" s="51"/>
      <c r="O125" s="51"/>
      <c r="P125" s="51"/>
      <c r="Q125" s="246"/>
      <c r="R125" s="46"/>
    </row>
    <row r="126" spans="1:18" ht="15" customHeight="1" x14ac:dyDescent="0.25">
      <c r="A126" s="169" t="s">
        <v>266</v>
      </c>
      <c r="B126" s="186" t="s">
        <v>82</v>
      </c>
      <c r="C126" s="186" t="s">
        <v>285</v>
      </c>
      <c r="D126" s="142" t="s">
        <v>9</v>
      </c>
      <c r="E126" s="111">
        <f>SUM(E127:E131)</f>
        <v>6000</v>
      </c>
      <c r="F126" s="111">
        <f t="shared" ref="F126:J126" si="49">SUM(F127:F131)</f>
        <v>0</v>
      </c>
      <c r="G126" s="111">
        <f t="shared" si="49"/>
        <v>0</v>
      </c>
      <c r="H126" s="111">
        <f t="shared" si="49"/>
        <v>0</v>
      </c>
      <c r="I126" s="111">
        <f t="shared" si="49"/>
        <v>4500</v>
      </c>
      <c r="J126" s="111">
        <f t="shared" si="49"/>
        <v>1500</v>
      </c>
      <c r="K126" s="51"/>
      <c r="L126" s="51"/>
      <c r="M126" s="51"/>
      <c r="N126" s="51"/>
      <c r="O126" s="51"/>
      <c r="P126" s="51"/>
      <c r="Q126" s="244" t="s">
        <v>258</v>
      </c>
      <c r="R126" s="46"/>
    </row>
    <row r="127" spans="1:18" x14ac:dyDescent="0.25">
      <c r="A127" s="170"/>
      <c r="B127" s="187"/>
      <c r="C127" s="187"/>
      <c r="D127" s="175" t="s">
        <v>10</v>
      </c>
      <c r="E127" s="164"/>
      <c r="F127" s="164"/>
      <c r="G127" s="164"/>
      <c r="H127" s="164"/>
      <c r="I127" s="164"/>
      <c r="J127" s="165"/>
      <c r="K127" s="51"/>
      <c r="L127" s="51"/>
      <c r="M127" s="51"/>
      <c r="N127" s="51"/>
      <c r="O127" s="51"/>
      <c r="P127" s="51"/>
      <c r="Q127" s="245"/>
      <c r="R127" s="46"/>
    </row>
    <row r="128" spans="1:18" x14ac:dyDescent="0.25">
      <c r="A128" s="170"/>
      <c r="B128" s="187"/>
      <c r="C128" s="187"/>
      <c r="D128" s="142" t="s">
        <v>11</v>
      </c>
      <c r="E128" s="111">
        <f>SUM(F128:J128)</f>
        <v>6000</v>
      </c>
      <c r="F128" s="111">
        <f>F134+F140</f>
        <v>0</v>
      </c>
      <c r="G128" s="111">
        <f t="shared" ref="G128:J131" si="50">G134+G140</f>
        <v>0</v>
      </c>
      <c r="H128" s="111">
        <f t="shared" si="50"/>
        <v>0</v>
      </c>
      <c r="I128" s="111">
        <f t="shared" si="50"/>
        <v>4500</v>
      </c>
      <c r="J128" s="111">
        <f t="shared" si="50"/>
        <v>1500</v>
      </c>
      <c r="K128" s="51"/>
      <c r="L128" s="51"/>
      <c r="M128" s="51"/>
      <c r="N128" s="51"/>
      <c r="O128" s="51"/>
      <c r="P128" s="51"/>
      <c r="Q128" s="245"/>
      <c r="R128" s="46"/>
    </row>
    <row r="129" spans="1:18" x14ac:dyDescent="0.25">
      <c r="A129" s="170"/>
      <c r="B129" s="187"/>
      <c r="C129" s="187"/>
      <c r="D129" s="142" t="s">
        <v>12</v>
      </c>
      <c r="E129" s="111">
        <f t="shared" ref="E129:E131" si="51">SUM(F129:J129)</f>
        <v>0</v>
      </c>
      <c r="F129" s="111">
        <f t="shared" ref="F129:J131" si="52">F135+F141</f>
        <v>0</v>
      </c>
      <c r="G129" s="111">
        <f t="shared" si="50"/>
        <v>0</v>
      </c>
      <c r="H129" s="111">
        <f t="shared" si="50"/>
        <v>0</v>
      </c>
      <c r="I129" s="111">
        <f t="shared" si="52"/>
        <v>0</v>
      </c>
      <c r="J129" s="111">
        <f t="shared" si="52"/>
        <v>0</v>
      </c>
      <c r="K129" s="51"/>
      <c r="L129" s="51"/>
      <c r="M129" s="51"/>
      <c r="N129" s="51"/>
      <c r="O129" s="51"/>
      <c r="P129" s="51"/>
      <c r="Q129" s="245"/>
      <c r="R129" s="46"/>
    </row>
    <row r="130" spans="1:18" x14ac:dyDescent="0.25">
      <c r="A130" s="170"/>
      <c r="B130" s="187"/>
      <c r="C130" s="187"/>
      <c r="D130" s="142" t="s">
        <v>13</v>
      </c>
      <c r="E130" s="111">
        <f t="shared" si="51"/>
        <v>0</v>
      </c>
      <c r="F130" s="111">
        <f t="shared" si="52"/>
        <v>0</v>
      </c>
      <c r="G130" s="111">
        <f t="shared" si="50"/>
        <v>0</v>
      </c>
      <c r="H130" s="111">
        <f t="shared" si="50"/>
        <v>0</v>
      </c>
      <c r="I130" s="111">
        <f t="shared" si="52"/>
        <v>0</v>
      </c>
      <c r="J130" s="111">
        <f t="shared" si="52"/>
        <v>0</v>
      </c>
      <c r="K130" s="51"/>
      <c r="L130" s="51"/>
      <c r="M130" s="51"/>
      <c r="N130" s="51"/>
      <c r="O130" s="51"/>
      <c r="P130" s="51"/>
      <c r="Q130" s="245"/>
      <c r="R130" s="46"/>
    </row>
    <row r="131" spans="1:18" x14ac:dyDescent="0.25">
      <c r="A131" s="171"/>
      <c r="B131" s="188"/>
      <c r="C131" s="188"/>
      <c r="D131" s="142" t="s">
        <v>14</v>
      </c>
      <c r="E131" s="111">
        <f t="shared" si="51"/>
        <v>0</v>
      </c>
      <c r="F131" s="111">
        <f t="shared" si="52"/>
        <v>0</v>
      </c>
      <c r="G131" s="111">
        <f t="shared" si="50"/>
        <v>0</v>
      </c>
      <c r="H131" s="111">
        <f t="shared" si="50"/>
        <v>0</v>
      </c>
      <c r="I131" s="111">
        <f t="shared" si="52"/>
        <v>0</v>
      </c>
      <c r="J131" s="111">
        <f t="shared" si="52"/>
        <v>0</v>
      </c>
      <c r="K131" s="51"/>
      <c r="L131" s="51"/>
      <c r="M131" s="51"/>
      <c r="N131" s="51"/>
      <c r="O131" s="51"/>
      <c r="P131" s="51"/>
      <c r="Q131" s="246"/>
      <c r="R131" s="46"/>
    </row>
    <row r="132" spans="1:18" ht="15" customHeight="1" x14ac:dyDescent="0.25">
      <c r="A132" s="169"/>
      <c r="B132" s="186"/>
      <c r="C132" s="186" t="s">
        <v>213</v>
      </c>
      <c r="D132" s="142" t="s">
        <v>9</v>
      </c>
      <c r="E132" s="111">
        <f>SUM(E133:E137)</f>
        <v>4500</v>
      </c>
      <c r="F132" s="111">
        <f t="shared" ref="F132:J132" si="53">SUM(F133:F137)</f>
        <v>0</v>
      </c>
      <c r="G132" s="111">
        <f t="shared" si="53"/>
        <v>0</v>
      </c>
      <c r="H132" s="111">
        <f t="shared" si="53"/>
        <v>0</v>
      </c>
      <c r="I132" s="111">
        <f t="shared" si="53"/>
        <v>4500</v>
      </c>
      <c r="J132" s="111">
        <f t="shared" si="53"/>
        <v>0</v>
      </c>
      <c r="K132" s="51"/>
      <c r="L132" s="51"/>
      <c r="M132" s="51"/>
      <c r="N132" s="51"/>
      <c r="O132" s="51"/>
      <c r="P132" s="51"/>
      <c r="Q132" s="244" t="s">
        <v>73</v>
      </c>
      <c r="R132" s="46"/>
    </row>
    <row r="133" spans="1:18" x14ac:dyDescent="0.25">
      <c r="A133" s="170"/>
      <c r="B133" s="187"/>
      <c r="C133" s="187"/>
      <c r="D133" s="175" t="s">
        <v>10</v>
      </c>
      <c r="E133" s="164"/>
      <c r="F133" s="164"/>
      <c r="G133" s="164"/>
      <c r="H133" s="164"/>
      <c r="I133" s="164"/>
      <c r="J133" s="165"/>
      <c r="K133" s="51"/>
      <c r="L133" s="51"/>
      <c r="M133" s="51"/>
      <c r="N133" s="51"/>
      <c r="O133" s="51"/>
      <c r="P133" s="51"/>
      <c r="Q133" s="245"/>
      <c r="R133" s="46"/>
    </row>
    <row r="134" spans="1:18" x14ac:dyDescent="0.25">
      <c r="A134" s="170"/>
      <c r="B134" s="187"/>
      <c r="C134" s="187"/>
      <c r="D134" s="142" t="s">
        <v>11</v>
      </c>
      <c r="E134" s="111">
        <f>SUM(F134:J134)</f>
        <v>4500</v>
      </c>
      <c r="F134" s="111"/>
      <c r="G134" s="111"/>
      <c r="H134" s="111"/>
      <c r="I134" s="111">
        <f>1500+3000</f>
        <v>4500</v>
      </c>
      <c r="J134" s="111"/>
      <c r="K134" s="51"/>
      <c r="L134" s="51"/>
      <c r="M134" s="51"/>
      <c r="N134" s="51"/>
      <c r="O134" s="51"/>
      <c r="P134" s="51"/>
      <c r="Q134" s="245"/>
      <c r="R134" s="46"/>
    </row>
    <row r="135" spans="1:18" x14ac:dyDescent="0.25">
      <c r="A135" s="170"/>
      <c r="B135" s="187"/>
      <c r="C135" s="187"/>
      <c r="D135" s="142" t="s">
        <v>12</v>
      </c>
      <c r="E135" s="111">
        <f t="shared" ref="E135:E137" si="54">SUM(F135:J135)</f>
        <v>0</v>
      </c>
      <c r="F135" s="111"/>
      <c r="G135" s="111"/>
      <c r="H135" s="111"/>
      <c r="I135" s="111"/>
      <c r="J135" s="111"/>
      <c r="K135" s="51"/>
      <c r="L135" s="51"/>
      <c r="M135" s="51"/>
      <c r="N135" s="51"/>
      <c r="O135" s="51"/>
      <c r="P135" s="51"/>
      <c r="Q135" s="245"/>
      <c r="R135" s="46"/>
    </row>
    <row r="136" spans="1:18" x14ac:dyDescent="0.25">
      <c r="A136" s="170"/>
      <c r="B136" s="187"/>
      <c r="C136" s="187"/>
      <c r="D136" s="142" t="s">
        <v>13</v>
      </c>
      <c r="E136" s="111">
        <f t="shared" si="54"/>
        <v>0</v>
      </c>
      <c r="F136" s="111"/>
      <c r="G136" s="111"/>
      <c r="H136" s="111"/>
      <c r="I136" s="111"/>
      <c r="J136" s="111"/>
      <c r="K136" s="51"/>
      <c r="L136" s="51"/>
      <c r="M136" s="51"/>
      <c r="N136" s="51"/>
      <c r="O136" s="51"/>
      <c r="P136" s="51"/>
      <c r="Q136" s="245"/>
      <c r="R136" s="46"/>
    </row>
    <row r="137" spans="1:18" x14ac:dyDescent="0.25">
      <c r="A137" s="171"/>
      <c r="B137" s="188"/>
      <c r="C137" s="188"/>
      <c r="D137" s="142" t="s">
        <v>14</v>
      </c>
      <c r="E137" s="111">
        <f t="shared" si="54"/>
        <v>0</v>
      </c>
      <c r="F137" s="111"/>
      <c r="G137" s="111"/>
      <c r="H137" s="111"/>
      <c r="I137" s="111"/>
      <c r="J137" s="111"/>
      <c r="K137" s="51"/>
      <c r="L137" s="51"/>
      <c r="M137" s="51"/>
      <c r="N137" s="51"/>
      <c r="O137" s="51"/>
      <c r="P137" s="51"/>
      <c r="Q137" s="246"/>
      <c r="R137" s="46"/>
    </row>
    <row r="138" spans="1:18" x14ac:dyDescent="0.25">
      <c r="A138" s="169"/>
      <c r="B138" s="186"/>
      <c r="C138" s="186" t="s">
        <v>214</v>
      </c>
      <c r="D138" s="142" t="s">
        <v>9</v>
      </c>
      <c r="E138" s="111">
        <f>SUM(E139:E143)</f>
        <v>1500</v>
      </c>
      <c r="F138" s="111">
        <f t="shared" ref="F138:J138" si="55">SUM(F139:F143)</f>
        <v>0</v>
      </c>
      <c r="G138" s="111">
        <f t="shared" si="55"/>
        <v>0</v>
      </c>
      <c r="H138" s="111">
        <f t="shared" si="55"/>
        <v>0</v>
      </c>
      <c r="I138" s="111">
        <f t="shared" si="55"/>
        <v>0</v>
      </c>
      <c r="J138" s="111">
        <f t="shared" si="55"/>
        <v>1500</v>
      </c>
      <c r="K138" s="51"/>
      <c r="L138" s="51"/>
      <c r="M138" s="51"/>
      <c r="N138" s="51"/>
      <c r="O138" s="51"/>
      <c r="P138" s="51"/>
      <c r="Q138" s="244" t="s">
        <v>76</v>
      </c>
      <c r="R138" s="46"/>
    </row>
    <row r="139" spans="1:18" x14ac:dyDescent="0.25">
      <c r="A139" s="170"/>
      <c r="B139" s="187"/>
      <c r="C139" s="187"/>
      <c r="D139" s="175" t="s">
        <v>10</v>
      </c>
      <c r="E139" s="164"/>
      <c r="F139" s="164"/>
      <c r="G139" s="164"/>
      <c r="H139" s="164"/>
      <c r="I139" s="164"/>
      <c r="J139" s="165"/>
      <c r="K139" s="51"/>
      <c r="L139" s="51"/>
      <c r="M139" s="51"/>
      <c r="N139" s="51"/>
      <c r="O139" s="51"/>
      <c r="P139" s="51"/>
      <c r="Q139" s="245"/>
      <c r="R139" s="46"/>
    </row>
    <row r="140" spans="1:18" x14ac:dyDescent="0.25">
      <c r="A140" s="170"/>
      <c r="B140" s="187"/>
      <c r="C140" s="187"/>
      <c r="D140" s="142" t="s">
        <v>11</v>
      </c>
      <c r="E140" s="111">
        <f>SUM(F140:J140)</f>
        <v>1500</v>
      </c>
      <c r="F140" s="111"/>
      <c r="G140" s="111"/>
      <c r="H140" s="111"/>
      <c r="I140" s="111"/>
      <c r="J140" s="111">
        <v>1500</v>
      </c>
      <c r="K140" s="51"/>
      <c r="L140" s="51"/>
      <c r="M140" s="51"/>
      <c r="N140" s="51"/>
      <c r="O140" s="51"/>
      <c r="P140" s="51"/>
      <c r="Q140" s="245"/>
      <c r="R140" s="46"/>
    </row>
    <row r="141" spans="1:18" x14ac:dyDescent="0.25">
      <c r="A141" s="170"/>
      <c r="B141" s="187"/>
      <c r="C141" s="187"/>
      <c r="D141" s="142" t="s">
        <v>12</v>
      </c>
      <c r="E141" s="111">
        <f t="shared" ref="E141:E143" si="56">SUM(F141:J141)</f>
        <v>0</v>
      </c>
      <c r="F141" s="111"/>
      <c r="G141" s="111"/>
      <c r="H141" s="111"/>
      <c r="I141" s="111"/>
      <c r="J141" s="111"/>
      <c r="K141" s="51"/>
      <c r="L141" s="51"/>
      <c r="M141" s="51"/>
      <c r="N141" s="51"/>
      <c r="O141" s="51"/>
      <c r="P141" s="51"/>
      <c r="Q141" s="245"/>
      <c r="R141" s="46"/>
    </row>
    <row r="142" spans="1:18" x14ac:dyDescent="0.25">
      <c r="A142" s="170"/>
      <c r="B142" s="187"/>
      <c r="C142" s="187"/>
      <c r="D142" s="142" t="s">
        <v>13</v>
      </c>
      <c r="E142" s="111">
        <f t="shared" si="56"/>
        <v>0</v>
      </c>
      <c r="F142" s="111"/>
      <c r="G142" s="111"/>
      <c r="H142" s="111"/>
      <c r="I142" s="111"/>
      <c r="J142" s="111"/>
      <c r="K142" s="51"/>
      <c r="L142" s="51"/>
      <c r="M142" s="51"/>
      <c r="N142" s="51"/>
      <c r="O142" s="51"/>
      <c r="P142" s="51"/>
      <c r="Q142" s="245"/>
      <c r="R142" s="46"/>
    </row>
    <row r="143" spans="1:18" x14ac:dyDescent="0.25">
      <c r="A143" s="171"/>
      <c r="B143" s="188"/>
      <c r="C143" s="188"/>
      <c r="D143" s="142" t="s">
        <v>14</v>
      </c>
      <c r="E143" s="111">
        <f t="shared" si="56"/>
        <v>0</v>
      </c>
      <c r="F143" s="111"/>
      <c r="G143" s="111"/>
      <c r="H143" s="111"/>
      <c r="I143" s="111"/>
      <c r="J143" s="111"/>
      <c r="K143" s="51"/>
      <c r="L143" s="51"/>
      <c r="M143" s="51"/>
      <c r="N143" s="51"/>
      <c r="O143" s="51"/>
      <c r="P143" s="51"/>
      <c r="Q143" s="246"/>
      <c r="R143" s="46"/>
    </row>
    <row r="144" spans="1:18" x14ac:dyDescent="0.25">
      <c r="A144" s="247"/>
      <c r="B144" s="163" t="s">
        <v>69</v>
      </c>
      <c r="C144" s="247"/>
      <c r="D144" s="142" t="s">
        <v>9</v>
      </c>
      <c r="E144" s="111">
        <f t="shared" ref="E144:J144" si="57">SUM(E145:E149)</f>
        <v>8101</v>
      </c>
      <c r="F144" s="111">
        <f t="shared" si="57"/>
        <v>2101</v>
      </c>
      <c r="G144" s="111">
        <f t="shared" si="57"/>
        <v>0</v>
      </c>
      <c r="H144" s="111">
        <f t="shared" si="57"/>
        <v>0</v>
      </c>
      <c r="I144" s="111">
        <f t="shared" si="57"/>
        <v>4500</v>
      </c>
      <c r="J144" s="111">
        <f t="shared" si="57"/>
        <v>1500</v>
      </c>
      <c r="K144" s="248"/>
      <c r="L144" s="248"/>
      <c r="M144" s="248"/>
      <c r="N144" s="248"/>
      <c r="O144" s="248"/>
      <c r="P144" s="248"/>
      <c r="Q144" s="241"/>
      <c r="R144" s="46"/>
    </row>
    <row r="145" spans="1:18" x14ac:dyDescent="0.25">
      <c r="A145" s="247"/>
      <c r="B145" s="163"/>
      <c r="C145" s="247"/>
      <c r="D145" s="175" t="s">
        <v>10</v>
      </c>
      <c r="E145" s="164"/>
      <c r="F145" s="164"/>
      <c r="G145" s="164"/>
      <c r="H145" s="164"/>
      <c r="I145" s="164"/>
      <c r="J145" s="165"/>
      <c r="K145" s="249"/>
      <c r="L145" s="249"/>
      <c r="M145" s="249"/>
      <c r="N145" s="249"/>
      <c r="O145" s="249"/>
      <c r="P145" s="249"/>
      <c r="Q145" s="242"/>
      <c r="R145" s="46"/>
    </row>
    <row r="146" spans="1:18" x14ac:dyDescent="0.25">
      <c r="A146" s="247"/>
      <c r="B146" s="163"/>
      <c r="C146" s="247"/>
      <c r="D146" s="142" t="s">
        <v>11</v>
      </c>
      <c r="E146" s="111">
        <f>SUM(F146:J146)</f>
        <v>6470.8</v>
      </c>
      <c r="F146" s="111">
        <f>F116+F122+F128</f>
        <v>470.8</v>
      </c>
      <c r="G146" s="111">
        <f t="shared" ref="G146:J146" si="58">G116+G122+G128</f>
        <v>0</v>
      </c>
      <c r="H146" s="111">
        <f t="shared" si="58"/>
        <v>0</v>
      </c>
      <c r="I146" s="111">
        <f t="shared" si="58"/>
        <v>4500</v>
      </c>
      <c r="J146" s="111">
        <f t="shared" si="58"/>
        <v>1500</v>
      </c>
      <c r="K146" s="249"/>
      <c r="L146" s="249"/>
      <c r="M146" s="249"/>
      <c r="N146" s="249"/>
      <c r="O146" s="249"/>
      <c r="P146" s="249"/>
      <c r="Q146" s="242"/>
      <c r="R146" s="46"/>
    </row>
    <row r="147" spans="1:18" x14ac:dyDescent="0.25">
      <c r="A147" s="247"/>
      <c r="B147" s="163"/>
      <c r="C147" s="247"/>
      <c r="D147" s="142" t="s">
        <v>12</v>
      </c>
      <c r="E147" s="111">
        <f t="shared" ref="E147:E149" si="59">SUM(F147:J147)</f>
        <v>1630.2</v>
      </c>
      <c r="F147" s="111">
        <f t="shared" ref="F147:J149" si="60">F117+F123+F129</f>
        <v>1630.2</v>
      </c>
      <c r="G147" s="111">
        <f t="shared" si="60"/>
        <v>0</v>
      </c>
      <c r="H147" s="111">
        <f t="shared" si="60"/>
        <v>0</v>
      </c>
      <c r="I147" s="111">
        <f t="shared" si="60"/>
        <v>0</v>
      </c>
      <c r="J147" s="111">
        <f t="shared" si="60"/>
        <v>0</v>
      </c>
      <c r="K147" s="249"/>
      <c r="L147" s="249"/>
      <c r="M147" s="249"/>
      <c r="N147" s="249"/>
      <c r="O147" s="249"/>
      <c r="P147" s="249"/>
      <c r="Q147" s="242"/>
      <c r="R147" s="46"/>
    </row>
    <row r="148" spans="1:18" x14ac:dyDescent="0.25">
      <c r="A148" s="247"/>
      <c r="B148" s="163"/>
      <c r="C148" s="247"/>
      <c r="D148" s="142" t="s">
        <v>13</v>
      </c>
      <c r="E148" s="111">
        <f t="shared" si="59"/>
        <v>0</v>
      </c>
      <c r="F148" s="111">
        <f t="shared" si="60"/>
        <v>0</v>
      </c>
      <c r="G148" s="111">
        <f t="shared" si="60"/>
        <v>0</v>
      </c>
      <c r="H148" s="111">
        <f t="shared" si="60"/>
        <v>0</v>
      </c>
      <c r="I148" s="111">
        <f t="shared" si="60"/>
        <v>0</v>
      </c>
      <c r="J148" s="111">
        <f t="shared" si="60"/>
        <v>0</v>
      </c>
      <c r="K148" s="249"/>
      <c r="L148" s="249"/>
      <c r="M148" s="249"/>
      <c r="N148" s="249"/>
      <c r="O148" s="249"/>
      <c r="P148" s="249"/>
      <c r="Q148" s="242"/>
      <c r="R148" s="46"/>
    </row>
    <row r="149" spans="1:18" x14ac:dyDescent="0.25">
      <c r="A149" s="247"/>
      <c r="B149" s="163"/>
      <c r="C149" s="247"/>
      <c r="D149" s="142" t="s">
        <v>14</v>
      </c>
      <c r="E149" s="111">
        <f t="shared" si="59"/>
        <v>0</v>
      </c>
      <c r="F149" s="111">
        <f t="shared" si="60"/>
        <v>0</v>
      </c>
      <c r="G149" s="111">
        <f t="shared" si="60"/>
        <v>0</v>
      </c>
      <c r="H149" s="111">
        <f t="shared" si="60"/>
        <v>0</v>
      </c>
      <c r="I149" s="111">
        <f t="shared" si="60"/>
        <v>0</v>
      </c>
      <c r="J149" s="111">
        <f t="shared" si="60"/>
        <v>0</v>
      </c>
      <c r="K149" s="250"/>
      <c r="L149" s="250"/>
      <c r="M149" s="250"/>
      <c r="N149" s="250"/>
      <c r="O149" s="250"/>
      <c r="P149" s="250"/>
      <c r="Q149" s="243"/>
      <c r="R149" s="46"/>
    </row>
    <row r="150" spans="1:18" ht="15" customHeight="1" x14ac:dyDescent="0.25">
      <c r="A150" s="157">
        <v>4</v>
      </c>
      <c r="B150" s="251" t="s">
        <v>249</v>
      </c>
      <c r="C150" s="252"/>
      <c r="D150" s="252"/>
      <c r="E150" s="252"/>
      <c r="F150" s="252"/>
      <c r="G150" s="252"/>
      <c r="H150" s="252"/>
      <c r="I150" s="252"/>
      <c r="J150" s="252"/>
      <c r="K150" s="252"/>
      <c r="L150" s="252"/>
      <c r="M150" s="252"/>
      <c r="N150" s="252"/>
      <c r="O150" s="252"/>
      <c r="P150" s="252"/>
      <c r="Q150" s="253"/>
      <c r="R150" s="46"/>
    </row>
    <row r="151" spans="1:18" ht="15" customHeight="1" x14ac:dyDescent="0.25">
      <c r="A151" s="169" t="s">
        <v>109</v>
      </c>
      <c r="B151" s="186" t="s">
        <v>253</v>
      </c>
      <c r="C151" s="186" t="s">
        <v>223</v>
      </c>
      <c r="D151" s="142" t="s">
        <v>9</v>
      </c>
      <c r="E151" s="111">
        <f>SUM(E152:E156)</f>
        <v>1000</v>
      </c>
      <c r="F151" s="111">
        <f t="shared" ref="F151:J151" si="61">SUM(F152:F156)</f>
        <v>1000</v>
      </c>
      <c r="G151" s="111">
        <f t="shared" si="61"/>
        <v>0</v>
      </c>
      <c r="H151" s="111">
        <f t="shared" si="61"/>
        <v>0</v>
      </c>
      <c r="I151" s="111">
        <f t="shared" si="61"/>
        <v>0</v>
      </c>
      <c r="J151" s="111">
        <f t="shared" si="61"/>
        <v>0</v>
      </c>
      <c r="K151" s="51"/>
      <c r="L151" s="51"/>
      <c r="M151" s="51"/>
      <c r="N151" s="51"/>
      <c r="O151" s="51"/>
      <c r="P151" s="51"/>
      <c r="Q151" s="244" t="s">
        <v>86</v>
      </c>
      <c r="R151" s="46"/>
    </row>
    <row r="152" spans="1:18" x14ac:dyDescent="0.25">
      <c r="A152" s="170"/>
      <c r="B152" s="187"/>
      <c r="C152" s="187"/>
      <c r="D152" s="175" t="s">
        <v>10</v>
      </c>
      <c r="E152" s="164"/>
      <c r="F152" s="164"/>
      <c r="G152" s="164"/>
      <c r="H152" s="164"/>
      <c r="I152" s="164"/>
      <c r="J152" s="165"/>
      <c r="K152" s="51"/>
      <c r="L152" s="51"/>
      <c r="M152" s="51"/>
      <c r="N152" s="51"/>
      <c r="O152" s="51"/>
      <c r="P152" s="51"/>
      <c r="Q152" s="245"/>
      <c r="R152" s="46"/>
    </row>
    <row r="153" spans="1:18" x14ac:dyDescent="0.25">
      <c r="A153" s="170"/>
      <c r="B153" s="187"/>
      <c r="C153" s="187"/>
      <c r="D153" s="142" t="s">
        <v>11</v>
      </c>
      <c r="E153" s="111">
        <f>SUM(F153:J153)</f>
        <v>50</v>
      </c>
      <c r="F153" s="111">
        <f>F159</f>
        <v>50</v>
      </c>
      <c r="G153" s="111">
        <f t="shared" ref="G153:J153" si="62">G159</f>
        <v>0</v>
      </c>
      <c r="H153" s="111">
        <f t="shared" si="62"/>
        <v>0</v>
      </c>
      <c r="I153" s="111">
        <f t="shared" si="62"/>
        <v>0</v>
      </c>
      <c r="J153" s="111">
        <f t="shared" si="62"/>
        <v>0</v>
      </c>
      <c r="K153" s="51"/>
      <c r="L153" s="51"/>
      <c r="M153" s="51"/>
      <c r="N153" s="51"/>
      <c r="O153" s="51"/>
      <c r="P153" s="51"/>
      <c r="Q153" s="245"/>
      <c r="R153" s="46"/>
    </row>
    <row r="154" spans="1:18" x14ac:dyDescent="0.25">
      <c r="A154" s="170"/>
      <c r="B154" s="187"/>
      <c r="C154" s="187"/>
      <c r="D154" s="142" t="s">
        <v>12</v>
      </c>
      <c r="E154" s="111">
        <f t="shared" ref="E154:E156" si="63">SUM(F154:J154)</f>
        <v>950</v>
      </c>
      <c r="F154" s="111">
        <f t="shared" ref="F154:J156" si="64">F160</f>
        <v>950</v>
      </c>
      <c r="G154" s="111">
        <f t="shared" si="64"/>
        <v>0</v>
      </c>
      <c r="H154" s="111">
        <f t="shared" si="64"/>
        <v>0</v>
      </c>
      <c r="I154" s="111">
        <f t="shared" si="64"/>
        <v>0</v>
      </c>
      <c r="J154" s="111">
        <f t="shared" si="64"/>
        <v>0</v>
      </c>
      <c r="K154" s="51"/>
      <c r="L154" s="51"/>
      <c r="M154" s="51"/>
      <c r="N154" s="51"/>
      <c r="O154" s="51"/>
      <c r="P154" s="51"/>
      <c r="Q154" s="245"/>
      <c r="R154" s="46"/>
    </row>
    <row r="155" spans="1:18" x14ac:dyDescent="0.25">
      <c r="A155" s="170"/>
      <c r="B155" s="187"/>
      <c r="C155" s="187"/>
      <c r="D155" s="142" t="s">
        <v>13</v>
      </c>
      <c r="E155" s="111">
        <f t="shared" si="63"/>
        <v>0</v>
      </c>
      <c r="F155" s="111">
        <f t="shared" si="64"/>
        <v>0</v>
      </c>
      <c r="G155" s="111">
        <f t="shared" si="64"/>
        <v>0</v>
      </c>
      <c r="H155" s="111">
        <f t="shared" si="64"/>
        <v>0</v>
      </c>
      <c r="I155" s="111">
        <f t="shared" si="64"/>
        <v>0</v>
      </c>
      <c r="J155" s="111">
        <f t="shared" si="64"/>
        <v>0</v>
      </c>
      <c r="K155" s="51"/>
      <c r="L155" s="51"/>
      <c r="M155" s="51"/>
      <c r="N155" s="51"/>
      <c r="O155" s="51"/>
      <c r="P155" s="51"/>
      <c r="Q155" s="245"/>
      <c r="R155" s="46"/>
    </row>
    <row r="156" spans="1:18" x14ac:dyDescent="0.25">
      <c r="A156" s="171"/>
      <c r="B156" s="188"/>
      <c r="C156" s="188"/>
      <c r="D156" s="142" t="s">
        <v>14</v>
      </c>
      <c r="E156" s="111">
        <f t="shared" si="63"/>
        <v>0</v>
      </c>
      <c r="F156" s="111">
        <f t="shared" si="64"/>
        <v>0</v>
      </c>
      <c r="G156" s="111">
        <f t="shared" si="64"/>
        <v>0</v>
      </c>
      <c r="H156" s="111">
        <f t="shared" si="64"/>
        <v>0</v>
      </c>
      <c r="I156" s="111">
        <f t="shared" si="64"/>
        <v>0</v>
      </c>
      <c r="J156" s="111">
        <f t="shared" si="64"/>
        <v>0</v>
      </c>
      <c r="K156" s="51"/>
      <c r="L156" s="51"/>
      <c r="M156" s="51"/>
      <c r="N156" s="51"/>
      <c r="O156" s="51"/>
      <c r="P156" s="51"/>
      <c r="Q156" s="246"/>
      <c r="R156" s="46"/>
    </row>
    <row r="157" spans="1:18" ht="15" customHeight="1" x14ac:dyDescent="0.25">
      <c r="A157" s="169"/>
      <c r="B157" s="186"/>
      <c r="C157" s="186" t="s">
        <v>223</v>
      </c>
      <c r="D157" s="142" t="s">
        <v>9</v>
      </c>
      <c r="E157" s="111">
        <f>SUM(E158:E162)</f>
        <v>1000</v>
      </c>
      <c r="F157" s="111">
        <f t="shared" ref="F157:J157" si="65">SUM(F158:F162)</f>
        <v>1000</v>
      </c>
      <c r="G157" s="111">
        <f t="shared" si="65"/>
        <v>0</v>
      </c>
      <c r="H157" s="111">
        <f t="shared" si="65"/>
        <v>0</v>
      </c>
      <c r="I157" s="111">
        <f t="shared" si="65"/>
        <v>0</v>
      </c>
      <c r="J157" s="111">
        <f t="shared" si="65"/>
        <v>0</v>
      </c>
      <c r="K157" s="51"/>
      <c r="L157" s="51"/>
      <c r="M157" s="51"/>
      <c r="N157" s="51"/>
      <c r="O157" s="51"/>
      <c r="P157" s="51"/>
      <c r="Q157" s="244" t="s">
        <v>84</v>
      </c>
      <c r="R157" s="46"/>
    </row>
    <row r="158" spans="1:18" x14ac:dyDescent="0.25">
      <c r="A158" s="170"/>
      <c r="B158" s="187"/>
      <c r="C158" s="187"/>
      <c r="D158" s="175" t="s">
        <v>10</v>
      </c>
      <c r="E158" s="164"/>
      <c r="F158" s="164"/>
      <c r="G158" s="164"/>
      <c r="H158" s="164"/>
      <c r="I158" s="164"/>
      <c r="J158" s="165"/>
      <c r="K158" s="51"/>
      <c r="L158" s="51"/>
      <c r="M158" s="51"/>
      <c r="N158" s="51"/>
      <c r="O158" s="51"/>
      <c r="P158" s="51"/>
      <c r="Q158" s="245"/>
      <c r="R158" s="46"/>
    </row>
    <row r="159" spans="1:18" x14ac:dyDescent="0.25">
      <c r="A159" s="170"/>
      <c r="B159" s="187"/>
      <c r="C159" s="187"/>
      <c r="D159" s="142" t="s">
        <v>11</v>
      </c>
      <c r="E159" s="111">
        <f>SUM(F159:J159)</f>
        <v>50</v>
      </c>
      <c r="F159" s="111">
        <v>50</v>
      </c>
      <c r="G159" s="111"/>
      <c r="H159" s="111"/>
      <c r="I159" s="111"/>
      <c r="J159" s="111"/>
      <c r="K159" s="51"/>
      <c r="L159" s="51"/>
      <c r="M159" s="51"/>
      <c r="N159" s="51"/>
      <c r="O159" s="51"/>
      <c r="P159" s="51"/>
      <c r="Q159" s="245"/>
      <c r="R159" s="46"/>
    </row>
    <row r="160" spans="1:18" x14ac:dyDescent="0.25">
      <c r="A160" s="170"/>
      <c r="B160" s="187"/>
      <c r="C160" s="187"/>
      <c r="D160" s="142" t="s">
        <v>12</v>
      </c>
      <c r="E160" s="111">
        <f t="shared" ref="E160:E162" si="66">SUM(F160:J160)</f>
        <v>950</v>
      </c>
      <c r="F160" s="111">
        <v>950</v>
      </c>
      <c r="G160" s="111"/>
      <c r="H160" s="111"/>
      <c r="I160" s="111"/>
      <c r="J160" s="111"/>
      <c r="K160" s="51"/>
      <c r="L160" s="51"/>
      <c r="M160" s="51"/>
      <c r="N160" s="51"/>
      <c r="O160" s="51"/>
      <c r="P160" s="51"/>
      <c r="Q160" s="245"/>
      <c r="R160" s="46"/>
    </row>
    <row r="161" spans="1:18" x14ac:dyDescent="0.25">
      <c r="A161" s="170"/>
      <c r="B161" s="187"/>
      <c r="C161" s="187"/>
      <c r="D161" s="142" t="s">
        <v>13</v>
      </c>
      <c r="E161" s="111">
        <f t="shared" si="66"/>
        <v>0</v>
      </c>
      <c r="F161" s="111"/>
      <c r="G161" s="111"/>
      <c r="H161" s="111"/>
      <c r="I161" s="111"/>
      <c r="J161" s="111"/>
      <c r="K161" s="51"/>
      <c r="L161" s="51"/>
      <c r="M161" s="51"/>
      <c r="N161" s="51"/>
      <c r="O161" s="51"/>
      <c r="P161" s="51"/>
      <c r="Q161" s="245"/>
      <c r="R161" s="46"/>
    </row>
    <row r="162" spans="1:18" x14ac:dyDescent="0.25">
      <c r="A162" s="171"/>
      <c r="B162" s="188"/>
      <c r="C162" s="188"/>
      <c r="D162" s="142" t="s">
        <v>14</v>
      </c>
      <c r="E162" s="111">
        <f t="shared" si="66"/>
        <v>0</v>
      </c>
      <c r="F162" s="111"/>
      <c r="G162" s="111"/>
      <c r="H162" s="111"/>
      <c r="I162" s="111"/>
      <c r="J162" s="111"/>
      <c r="K162" s="51"/>
      <c r="L162" s="51"/>
      <c r="M162" s="51"/>
      <c r="N162" s="51"/>
      <c r="O162" s="51"/>
      <c r="P162" s="51"/>
      <c r="Q162" s="246"/>
      <c r="R162" s="46"/>
    </row>
    <row r="163" spans="1:18" ht="15" customHeight="1" x14ac:dyDescent="0.25">
      <c r="A163" s="169" t="s">
        <v>267</v>
      </c>
      <c r="B163" s="186" t="s">
        <v>254</v>
      </c>
      <c r="C163" s="186" t="s">
        <v>285</v>
      </c>
      <c r="D163" s="142" t="s">
        <v>9</v>
      </c>
      <c r="E163" s="111">
        <f>SUM(E164:E168)</f>
        <v>600</v>
      </c>
      <c r="F163" s="111">
        <f>SUM(F164:F168)</f>
        <v>0</v>
      </c>
      <c r="G163" s="111">
        <f t="shared" ref="G163:J163" si="67">SUM(G164:G168)</f>
        <v>0</v>
      </c>
      <c r="H163" s="111">
        <f t="shared" si="67"/>
        <v>0</v>
      </c>
      <c r="I163" s="111">
        <f t="shared" si="67"/>
        <v>400</v>
      </c>
      <c r="J163" s="111">
        <f t="shared" si="67"/>
        <v>200</v>
      </c>
      <c r="K163" s="51"/>
      <c r="L163" s="51"/>
      <c r="M163" s="51"/>
      <c r="N163" s="51"/>
      <c r="O163" s="51"/>
      <c r="P163" s="51"/>
      <c r="Q163" s="244" t="s">
        <v>87</v>
      </c>
      <c r="R163" s="46"/>
    </row>
    <row r="164" spans="1:18" x14ac:dyDescent="0.25">
      <c r="A164" s="170"/>
      <c r="B164" s="187"/>
      <c r="C164" s="187"/>
      <c r="D164" s="175" t="s">
        <v>10</v>
      </c>
      <c r="E164" s="164"/>
      <c r="F164" s="164"/>
      <c r="G164" s="164"/>
      <c r="H164" s="164"/>
      <c r="I164" s="164"/>
      <c r="J164" s="165"/>
      <c r="K164" s="51"/>
      <c r="L164" s="51"/>
      <c r="M164" s="51"/>
      <c r="N164" s="51"/>
      <c r="O164" s="51"/>
      <c r="P164" s="51"/>
      <c r="Q164" s="245"/>
      <c r="R164" s="46"/>
    </row>
    <row r="165" spans="1:18" x14ac:dyDescent="0.25">
      <c r="A165" s="170"/>
      <c r="B165" s="187"/>
      <c r="C165" s="187"/>
      <c r="D165" s="142" t="s">
        <v>11</v>
      </c>
      <c r="E165" s="111">
        <f>SUM(F165:J165)</f>
        <v>600</v>
      </c>
      <c r="F165" s="111">
        <f>F171+F177</f>
        <v>0</v>
      </c>
      <c r="G165" s="111">
        <f t="shared" ref="G165:J168" si="68">G171+G177</f>
        <v>0</v>
      </c>
      <c r="H165" s="111">
        <f t="shared" si="68"/>
        <v>0</v>
      </c>
      <c r="I165" s="111">
        <f t="shared" si="68"/>
        <v>400</v>
      </c>
      <c r="J165" s="111">
        <f t="shared" si="68"/>
        <v>200</v>
      </c>
      <c r="K165" s="51"/>
      <c r="L165" s="51"/>
      <c r="M165" s="51"/>
      <c r="N165" s="51"/>
      <c r="O165" s="51"/>
      <c r="P165" s="51"/>
      <c r="Q165" s="245"/>
      <c r="R165" s="46"/>
    </row>
    <row r="166" spans="1:18" x14ac:dyDescent="0.25">
      <c r="A166" s="170"/>
      <c r="B166" s="187"/>
      <c r="C166" s="187"/>
      <c r="D166" s="142" t="s">
        <v>12</v>
      </c>
      <c r="E166" s="111">
        <f t="shared" ref="E166:E168" si="69">SUM(F166:J166)</f>
        <v>0</v>
      </c>
      <c r="F166" s="111">
        <f t="shared" ref="F166:J168" si="70">F172+F178</f>
        <v>0</v>
      </c>
      <c r="G166" s="111">
        <f t="shared" si="68"/>
        <v>0</v>
      </c>
      <c r="H166" s="111">
        <f t="shared" si="68"/>
        <v>0</v>
      </c>
      <c r="I166" s="111">
        <f t="shared" si="70"/>
        <v>0</v>
      </c>
      <c r="J166" s="111">
        <f t="shared" si="70"/>
        <v>0</v>
      </c>
      <c r="K166" s="51"/>
      <c r="L166" s="51"/>
      <c r="M166" s="51"/>
      <c r="N166" s="51"/>
      <c r="O166" s="51"/>
      <c r="P166" s="51"/>
      <c r="Q166" s="245"/>
      <c r="R166" s="46"/>
    </row>
    <row r="167" spans="1:18" x14ac:dyDescent="0.25">
      <c r="A167" s="170"/>
      <c r="B167" s="187"/>
      <c r="C167" s="187"/>
      <c r="D167" s="142" t="s">
        <v>13</v>
      </c>
      <c r="E167" s="111">
        <f t="shared" si="69"/>
        <v>0</v>
      </c>
      <c r="F167" s="111">
        <f t="shared" si="70"/>
        <v>0</v>
      </c>
      <c r="G167" s="111">
        <f t="shared" si="68"/>
        <v>0</v>
      </c>
      <c r="H167" s="111">
        <f t="shared" si="68"/>
        <v>0</v>
      </c>
      <c r="I167" s="111">
        <f t="shared" si="70"/>
        <v>0</v>
      </c>
      <c r="J167" s="111">
        <f t="shared" si="70"/>
        <v>0</v>
      </c>
      <c r="K167" s="51"/>
      <c r="L167" s="51"/>
      <c r="M167" s="51"/>
      <c r="N167" s="51"/>
      <c r="O167" s="51"/>
      <c r="P167" s="51"/>
      <c r="Q167" s="245"/>
      <c r="R167" s="46"/>
    </row>
    <row r="168" spans="1:18" x14ac:dyDescent="0.25">
      <c r="A168" s="171"/>
      <c r="B168" s="188"/>
      <c r="C168" s="188"/>
      <c r="D168" s="142" t="s">
        <v>14</v>
      </c>
      <c r="E168" s="111">
        <f t="shared" si="69"/>
        <v>0</v>
      </c>
      <c r="F168" s="111">
        <f t="shared" si="70"/>
        <v>0</v>
      </c>
      <c r="G168" s="111">
        <f t="shared" si="68"/>
        <v>0</v>
      </c>
      <c r="H168" s="111">
        <f t="shared" si="68"/>
        <v>0</v>
      </c>
      <c r="I168" s="111">
        <f t="shared" si="70"/>
        <v>0</v>
      </c>
      <c r="J168" s="111">
        <f t="shared" si="70"/>
        <v>0</v>
      </c>
      <c r="K168" s="51"/>
      <c r="L168" s="51"/>
      <c r="M168" s="51"/>
      <c r="N168" s="51"/>
      <c r="O168" s="51"/>
      <c r="P168" s="51"/>
      <c r="Q168" s="246"/>
      <c r="R168" s="46"/>
    </row>
    <row r="169" spans="1:18" ht="15" customHeight="1" x14ac:dyDescent="0.25">
      <c r="A169" s="169"/>
      <c r="B169" s="186"/>
      <c r="C169" s="186" t="s">
        <v>213</v>
      </c>
      <c r="D169" s="142" t="s">
        <v>9</v>
      </c>
      <c r="E169" s="111">
        <f>SUM(E170:E174)</f>
        <v>200</v>
      </c>
      <c r="F169" s="111">
        <f t="shared" ref="F169:J169" si="71">SUM(F170:F174)</f>
        <v>0</v>
      </c>
      <c r="G169" s="111">
        <f t="shared" si="71"/>
        <v>0</v>
      </c>
      <c r="H169" s="111">
        <f t="shared" si="71"/>
        <v>0</v>
      </c>
      <c r="I169" s="111">
        <f t="shared" si="71"/>
        <v>200</v>
      </c>
      <c r="J169" s="111">
        <f t="shared" si="71"/>
        <v>0</v>
      </c>
      <c r="K169" s="51"/>
      <c r="L169" s="51"/>
      <c r="M169" s="51"/>
      <c r="N169" s="51"/>
      <c r="O169" s="51"/>
      <c r="P169" s="51"/>
      <c r="Q169" s="244" t="s">
        <v>73</v>
      </c>
      <c r="R169" s="46"/>
    </row>
    <row r="170" spans="1:18" x14ac:dyDescent="0.25">
      <c r="A170" s="170"/>
      <c r="B170" s="187"/>
      <c r="C170" s="187"/>
      <c r="D170" s="175" t="s">
        <v>10</v>
      </c>
      <c r="E170" s="164"/>
      <c r="F170" s="164"/>
      <c r="G170" s="164"/>
      <c r="H170" s="164"/>
      <c r="I170" s="164"/>
      <c r="J170" s="165"/>
      <c r="K170" s="51"/>
      <c r="L170" s="51"/>
      <c r="M170" s="51"/>
      <c r="N170" s="51"/>
      <c r="O170" s="51"/>
      <c r="P170" s="51"/>
      <c r="Q170" s="245"/>
      <c r="R170" s="46"/>
    </row>
    <row r="171" spans="1:18" x14ac:dyDescent="0.25">
      <c r="A171" s="170"/>
      <c r="B171" s="187"/>
      <c r="C171" s="187"/>
      <c r="D171" s="142" t="s">
        <v>11</v>
      </c>
      <c r="E171" s="111">
        <f>SUM(F171:J171)</f>
        <v>200</v>
      </c>
      <c r="F171" s="111"/>
      <c r="G171" s="111"/>
      <c r="H171" s="111"/>
      <c r="I171" s="111">
        <v>200</v>
      </c>
      <c r="J171" s="111"/>
      <c r="K171" s="51"/>
      <c r="L171" s="51"/>
      <c r="M171" s="51"/>
      <c r="N171" s="51"/>
      <c r="O171" s="51"/>
      <c r="P171" s="51"/>
      <c r="Q171" s="245"/>
      <c r="R171" s="46"/>
    </row>
    <row r="172" spans="1:18" x14ac:dyDescent="0.25">
      <c r="A172" s="170"/>
      <c r="B172" s="187"/>
      <c r="C172" s="187"/>
      <c r="D172" s="142" t="s">
        <v>12</v>
      </c>
      <c r="E172" s="111">
        <f t="shared" ref="E172:E174" si="72">SUM(F172:J172)</f>
        <v>0</v>
      </c>
      <c r="F172" s="111"/>
      <c r="G172" s="111"/>
      <c r="H172" s="111"/>
      <c r="I172" s="111"/>
      <c r="J172" s="111"/>
      <c r="K172" s="51"/>
      <c r="L172" s="51"/>
      <c r="M172" s="51"/>
      <c r="N172" s="51"/>
      <c r="O172" s="51"/>
      <c r="P172" s="51"/>
      <c r="Q172" s="245"/>
      <c r="R172" s="46"/>
    </row>
    <row r="173" spans="1:18" x14ac:dyDescent="0.25">
      <c r="A173" s="170"/>
      <c r="B173" s="187"/>
      <c r="C173" s="187"/>
      <c r="D173" s="142" t="s">
        <v>13</v>
      </c>
      <c r="E173" s="111">
        <f t="shared" si="72"/>
        <v>0</v>
      </c>
      <c r="F173" s="111"/>
      <c r="G173" s="111"/>
      <c r="H173" s="111"/>
      <c r="I173" s="111"/>
      <c r="J173" s="111"/>
      <c r="K173" s="51"/>
      <c r="L173" s="51"/>
      <c r="M173" s="51"/>
      <c r="N173" s="51"/>
      <c r="O173" s="51"/>
      <c r="P173" s="51"/>
      <c r="Q173" s="245"/>
      <c r="R173" s="46"/>
    </row>
    <row r="174" spans="1:18" x14ac:dyDescent="0.25">
      <c r="A174" s="171"/>
      <c r="B174" s="188"/>
      <c r="C174" s="188"/>
      <c r="D174" s="142" t="s">
        <v>14</v>
      </c>
      <c r="E174" s="111">
        <f t="shared" si="72"/>
        <v>0</v>
      </c>
      <c r="F174" s="111"/>
      <c r="G174" s="111"/>
      <c r="H174" s="111"/>
      <c r="I174" s="111"/>
      <c r="J174" s="111"/>
      <c r="K174" s="51"/>
      <c r="L174" s="51"/>
      <c r="M174" s="51"/>
      <c r="N174" s="51"/>
      <c r="O174" s="51"/>
      <c r="P174" s="51"/>
      <c r="Q174" s="246"/>
      <c r="R174" s="46"/>
    </row>
    <row r="175" spans="1:18" ht="15" customHeight="1" x14ac:dyDescent="0.25">
      <c r="A175" s="169"/>
      <c r="B175" s="186"/>
      <c r="C175" s="186" t="s">
        <v>214</v>
      </c>
      <c r="D175" s="142" t="s">
        <v>9</v>
      </c>
      <c r="E175" s="111">
        <f>SUM(E176:E180)</f>
        <v>400</v>
      </c>
      <c r="F175" s="111">
        <f t="shared" ref="F175:J175" si="73">SUM(F176:F180)</f>
        <v>0</v>
      </c>
      <c r="G175" s="111">
        <f t="shared" si="73"/>
        <v>0</v>
      </c>
      <c r="H175" s="111">
        <f t="shared" si="73"/>
        <v>0</v>
      </c>
      <c r="I175" s="111">
        <f t="shared" si="73"/>
        <v>200</v>
      </c>
      <c r="J175" s="111">
        <f t="shared" si="73"/>
        <v>200</v>
      </c>
      <c r="K175" s="51"/>
      <c r="L175" s="51"/>
      <c r="M175" s="51"/>
      <c r="N175" s="51"/>
      <c r="O175" s="51"/>
      <c r="P175" s="51"/>
      <c r="Q175" s="244" t="s">
        <v>84</v>
      </c>
      <c r="R175" s="46"/>
    </row>
    <row r="176" spans="1:18" x14ac:dyDescent="0.25">
      <c r="A176" s="170"/>
      <c r="B176" s="187"/>
      <c r="C176" s="187"/>
      <c r="D176" s="175" t="s">
        <v>10</v>
      </c>
      <c r="E176" s="164"/>
      <c r="F176" s="164"/>
      <c r="G176" s="164"/>
      <c r="H176" s="164"/>
      <c r="I176" s="164"/>
      <c r="J176" s="165"/>
      <c r="K176" s="51"/>
      <c r="L176" s="51"/>
      <c r="M176" s="51"/>
      <c r="N176" s="51"/>
      <c r="O176" s="51"/>
      <c r="P176" s="51"/>
      <c r="Q176" s="245"/>
      <c r="R176" s="46"/>
    </row>
    <row r="177" spans="1:18" x14ac:dyDescent="0.25">
      <c r="A177" s="170"/>
      <c r="B177" s="187"/>
      <c r="C177" s="187"/>
      <c r="D177" s="142" t="s">
        <v>11</v>
      </c>
      <c r="E177" s="111">
        <f>SUM(F177:J177)</f>
        <v>400</v>
      </c>
      <c r="F177" s="111"/>
      <c r="G177" s="111"/>
      <c r="H177" s="111"/>
      <c r="I177" s="111">
        <v>200</v>
      </c>
      <c r="J177" s="111">
        <v>200</v>
      </c>
      <c r="K177" s="51"/>
      <c r="L177" s="51"/>
      <c r="M177" s="51"/>
      <c r="N177" s="51"/>
      <c r="O177" s="51"/>
      <c r="P177" s="51"/>
      <c r="Q177" s="245"/>
      <c r="R177" s="46"/>
    </row>
    <row r="178" spans="1:18" x14ac:dyDescent="0.25">
      <c r="A178" s="170"/>
      <c r="B178" s="187"/>
      <c r="C178" s="187"/>
      <c r="D178" s="142" t="s">
        <v>12</v>
      </c>
      <c r="E178" s="111">
        <f t="shared" ref="E178:E180" si="74">SUM(F178:J178)</f>
        <v>0</v>
      </c>
      <c r="F178" s="111"/>
      <c r="G178" s="111"/>
      <c r="H178" s="111"/>
      <c r="I178" s="111"/>
      <c r="J178" s="111"/>
      <c r="K178" s="51"/>
      <c r="L178" s="51"/>
      <c r="M178" s="51"/>
      <c r="N178" s="51"/>
      <c r="O178" s="51"/>
      <c r="P178" s="51"/>
      <c r="Q178" s="245"/>
      <c r="R178" s="46"/>
    </row>
    <row r="179" spans="1:18" x14ac:dyDescent="0.25">
      <c r="A179" s="170"/>
      <c r="B179" s="187"/>
      <c r="C179" s="187"/>
      <c r="D179" s="142" t="s">
        <v>13</v>
      </c>
      <c r="E179" s="111">
        <f t="shared" si="74"/>
        <v>0</v>
      </c>
      <c r="F179" s="111"/>
      <c r="G179" s="111"/>
      <c r="H179" s="111"/>
      <c r="I179" s="111"/>
      <c r="J179" s="111"/>
      <c r="K179" s="51"/>
      <c r="L179" s="51"/>
      <c r="M179" s="51"/>
      <c r="N179" s="51"/>
      <c r="O179" s="51"/>
      <c r="P179" s="51"/>
      <c r="Q179" s="245"/>
      <c r="R179" s="46"/>
    </row>
    <row r="180" spans="1:18" x14ac:dyDescent="0.25">
      <c r="A180" s="171"/>
      <c r="B180" s="188"/>
      <c r="C180" s="188"/>
      <c r="D180" s="142" t="s">
        <v>14</v>
      </c>
      <c r="E180" s="111">
        <f t="shared" si="74"/>
        <v>0</v>
      </c>
      <c r="F180" s="111"/>
      <c r="G180" s="111"/>
      <c r="H180" s="111"/>
      <c r="I180" s="111"/>
      <c r="J180" s="111"/>
      <c r="K180" s="51"/>
      <c r="L180" s="51"/>
      <c r="M180" s="51"/>
      <c r="N180" s="51"/>
      <c r="O180" s="51"/>
      <c r="P180" s="51"/>
      <c r="Q180" s="246"/>
      <c r="R180" s="46"/>
    </row>
    <row r="181" spans="1:18" ht="15" customHeight="1" x14ac:dyDescent="0.25">
      <c r="A181" s="169" t="s">
        <v>268</v>
      </c>
      <c r="B181" s="186" t="s">
        <v>259</v>
      </c>
      <c r="C181" s="186" t="s">
        <v>210</v>
      </c>
      <c r="D181" s="142" t="s">
        <v>9</v>
      </c>
      <c r="E181" s="111">
        <f>SUM(E182:E186)</f>
        <v>300</v>
      </c>
      <c r="F181" s="111">
        <f t="shared" ref="F181:J181" si="75">SUM(F182:F186)</f>
        <v>300</v>
      </c>
      <c r="G181" s="111">
        <f t="shared" si="75"/>
        <v>0</v>
      </c>
      <c r="H181" s="111">
        <f t="shared" si="75"/>
        <v>0</v>
      </c>
      <c r="I181" s="111">
        <f t="shared" si="75"/>
        <v>0</v>
      </c>
      <c r="J181" s="111">
        <f t="shared" si="75"/>
        <v>0</v>
      </c>
      <c r="K181" s="51"/>
      <c r="L181" s="51"/>
      <c r="M181" s="51"/>
      <c r="N181" s="51"/>
      <c r="O181" s="51"/>
      <c r="P181" s="51"/>
      <c r="Q181" s="244" t="s">
        <v>84</v>
      </c>
      <c r="R181" s="46"/>
    </row>
    <row r="182" spans="1:18" x14ac:dyDescent="0.25">
      <c r="A182" s="170"/>
      <c r="B182" s="187"/>
      <c r="C182" s="187"/>
      <c r="D182" s="175" t="s">
        <v>10</v>
      </c>
      <c r="E182" s="164"/>
      <c r="F182" s="164"/>
      <c r="G182" s="164"/>
      <c r="H182" s="164"/>
      <c r="I182" s="164"/>
      <c r="J182" s="165"/>
      <c r="K182" s="51"/>
      <c r="L182" s="51"/>
      <c r="M182" s="51"/>
      <c r="N182" s="51"/>
      <c r="O182" s="51"/>
      <c r="P182" s="51"/>
      <c r="Q182" s="245"/>
      <c r="R182" s="46"/>
    </row>
    <row r="183" spans="1:18" x14ac:dyDescent="0.25">
      <c r="A183" s="170"/>
      <c r="B183" s="187"/>
      <c r="C183" s="187"/>
      <c r="D183" s="142" t="s">
        <v>11</v>
      </c>
      <c r="E183" s="111">
        <f>SUM(F183:J183)</f>
        <v>15</v>
      </c>
      <c r="F183" s="111">
        <v>15</v>
      </c>
      <c r="G183" s="111"/>
      <c r="H183" s="111"/>
      <c r="I183" s="111"/>
      <c r="J183" s="111"/>
      <c r="K183" s="51"/>
      <c r="L183" s="51"/>
      <c r="M183" s="51"/>
      <c r="N183" s="51"/>
      <c r="O183" s="51"/>
      <c r="P183" s="51"/>
      <c r="Q183" s="245"/>
      <c r="R183" s="46"/>
    </row>
    <row r="184" spans="1:18" x14ac:dyDescent="0.25">
      <c r="A184" s="170"/>
      <c r="B184" s="187"/>
      <c r="C184" s="187"/>
      <c r="D184" s="142" t="s">
        <v>12</v>
      </c>
      <c r="E184" s="111">
        <f t="shared" ref="E184:E186" si="76">SUM(F184:J184)</f>
        <v>285</v>
      </c>
      <c r="F184" s="111">
        <v>285</v>
      </c>
      <c r="G184" s="111"/>
      <c r="H184" s="111"/>
      <c r="I184" s="111"/>
      <c r="J184" s="111"/>
      <c r="K184" s="51"/>
      <c r="L184" s="51"/>
      <c r="M184" s="51"/>
      <c r="N184" s="51"/>
      <c r="O184" s="51"/>
      <c r="P184" s="51"/>
      <c r="Q184" s="245"/>
      <c r="R184" s="46"/>
    </row>
    <row r="185" spans="1:18" x14ac:dyDescent="0.25">
      <c r="A185" s="170"/>
      <c r="B185" s="187"/>
      <c r="C185" s="187"/>
      <c r="D185" s="142" t="s">
        <v>13</v>
      </c>
      <c r="E185" s="111">
        <f t="shared" si="76"/>
        <v>0</v>
      </c>
      <c r="F185" s="111"/>
      <c r="G185" s="111"/>
      <c r="H185" s="111"/>
      <c r="I185" s="111"/>
      <c r="J185" s="111"/>
      <c r="K185" s="51"/>
      <c r="L185" s="51"/>
      <c r="M185" s="51"/>
      <c r="N185" s="51"/>
      <c r="O185" s="51"/>
      <c r="P185" s="51"/>
      <c r="Q185" s="245"/>
      <c r="R185" s="46"/>
    </row>
    <row r="186" spans="1:18" x14ac:dyDescent="0.25">
      <c r="A186" s="171"/>
      <c r="B186" s="188"/>
      <c r="C186" s="188"/>
      <c r="D186" s="142" t="s">
        <v>14</v>
      </c>
      <c r="E186" s="111">
        <f t="shared" si="76"/>
        <v>0</v>
      </c>
      <c r="F186" s="111"/>
      <c r="G186" s="111"/>
      <c r="H186" s="111"/>
      <c r="I186" s="111"/>
      <c r="J186" s="111"/>
      <c r="K186" s="51"/>
      <c r="L186" s="51"/>
      <c r="M186" s="51"/>
      <c r="N186" s="51"/>
      <c r="O186" s="51"/>
      <c r="P186" s="51"/>
      <c r="Q186" s="246"/>
      <c r="R186" s="46"/>
    </row>
    <row r="187" spans="1:18" ht="15" customHeight="1" x14ac:dyDescent="0.25">
      <c r="A187" s="169" t="s">
        <v>269</v>
      </c>
      <c r="B187" s="186" t="s">
        <v>234</v>
      </c>
      <c r="C187" s="186" t="s">
        <v>210</v>
      </c>
      <c r="D187" s="142" t="s">
        <v>9</v>
      </c>
      <c r="E187" s="111">
        <f>SUM(E188:E192)</f>
        <v>160</v>
      </c>
      <c r="F187" s="111">
        <f t="shared" ref="F187:J187" si="77">SUM(F188:F192)</f>
        <v>160</v>
      </c>
      <c r="G187" s="111">
        <f t="shared" si="77"/>
        <v>0</v>
      </c>
      <c r="H187" s="111">
        <f t="shared" si="77"/>
        <v>0</v>
      </c>
      <c r="I187" s="111">
        <f t="shared" si="77"/>
        <v>0</v>
      </c>
      <c r="J187" s="111">
        <f t="shared" si="77"/>
        <v>0</v>
      </c>
      <c r="K187" s="51"/>
      <c r="L187" s="51"/>
      <c r="M187" s="51"/>
      <c r="N187" s="51"/>
      <c r="O187" s="51"/>
      <c r="P187" s="51"/>
      <c r="Q187" s="244" t="s">
        <v>76</v>
      </c>
      <c r="R187" s="46"/>
    </row>
    <row r="188" spans="1:18" x14ac:dyDescent="0.25">
      <c r="A188" s="170"/>
      <c r="B188" s="187"/>
      <c r="C188" s="187"/>
      <c r="D188" s="175" t="s">
        <v>10</v>
      </c>
      <c r="E188" s="164"/>
      <c r="F188" s="164"/>
      <c r="G188" s="164"/>
      <c r="H188" s="164"/>
      <c r="I188" s="164"/>
      <c r="J188" s="165"/>
      <c r="K188" s="51"/>
      <c r="L188" s="51"/>
      <c r="M188" s="51"/>
      <c r="N188" s="51"/>
      <c r="O188" s="51"/>
      <c r="P188" s="51"/>
      <c r="Q188" s="245"/>
      <c r="R188" s="46"/>
    </row>
    <row r="189" spans="1:18" x14ac:dyDescent="0.25">
      <c r="A189" s="170"/>
      <c r="B189" s="187"/>
      <c r="C189" s="187"/>
      <c r="D189" s="142" t="s">
        <v>11</v>
      </c>
      <c r="E189" s="111">
        <f>SUM(F189:J189)</f>
        <v>160</v>
      </c>
      <c r="F189" s="111">
        <v>160</v>
      </c>
      <c r="G189" s="111">
        <v>0</v>
      </c>
      <c r="H189" s="111">
        <v>0</v>
      </c>
      <c r="I189" s="111">
        <v>0</v>
      </c>
      <c r="J189" s="111">
        <v>0</v>
      </c>
      <c r="K189" s="51"/>
      <c r="L189" s="51"/>
      <c r="M189" s="51"/>
      <c r="N189" s="51"/>
      <c r="O189" s="51"/>
      <c r="P189" s="51"/>
      <c r="Q189" s="245"/>
      <c r="R189" s="46"/>
    </row>
    <row r="190" spans="1:18" x14ac:dyDescent="0.25">
      <c r="A190" s="170"/>
      <c r="B190" s="187"/>
      <c r="C190" s="187"/>
      <c r="D190" s="142" t="s">
        <v>12</v>
      </c>
      <c r="E190" s="111">
        <f t="shared" ref="E190:E192" si="78">SUM(F190:J190)</f>
        <v>0</v>
      </c>
      <c r="F190" s="111">
        <v>0</v>
      </c>
      <c r="G190" s="111">
        <v>0</v>
      </c>
      <c r="H190" s="111">
        <v>0</v>
      </c>
      <c r="I190" s="111">
        <v>0</v>
      </c>
      <c r="J190" s="111">
        <v>0</v>
      </c>
      <c r="K190" s="51"/>
      <c r="L190" s="51"/>
      <c r="M190" s="51"/>
      <c r="N190" s="51"/>
      <c r="O190" s="51"/>
      <c r="P190" s="51"/>
      <c r="Q190" s="245"/>
      <c r="R190" s="46"/>
    </row>
    <row r="191" spans="1:18" x14ac:dyDescent="0.25">
      <c r="A191" s="170"/>
      <c r="B191" s="187"/>
      <c r="C191" s="187"/>
      <c r="D191" s="142" t="s">
        <v>13</v>
      </c>
      <c r="E191" s="111">
        <f t="shared" si="78"/>
        <v>0</v>
      </c>
      <c r="F191" s="111">
        <v>0</v>
      </c>
      <c r="G191" s="111">
        <v>0</v>
      </c>
      <c r="H191" s="111">
        <v>0</v>
      </c>
      <c r="I191" s="111">
        <v>0</v>
      </c>
      <c r="J191" s="111">
        <v>0</v>
      </c>
      <c r="K191" s="51"/>
      <c r="L191" s="51"/>
      <c r="M191" s="51"/>
      <c r="N191" s="51"/>
      <c r="O191" s="51"/>
      <c r="P191" s="51"/>
      <c r="Q191" s="245"/>
      <c r="R191" s="46"/>
    </row>
    <row r="192" spans="1:18" x14ac:dyDescent="0.25">
      <c r="A192" s="171"/>
      <c r="B192" s="188"/>
      <c r="C192" s="188"/>
      <c r="D192" s="142" t="s">
        <v>14</v>
      </c>
      <c r="E192" s="111">
        <f t="shared" si="78"/>
        <v>0</v>
      </c>
      <c r="F192" s="111">
        <v>0</v>
      </c>
      <c r="G192" s="111">
        <v>0</v>
      </c>
      <c r="H192" s="111">
        <v>0</v>
      </c>
      <c r="I192" s="111">
        <v>0</v>
      </c>
      <c r="J192" s="111">
        <v>0</v>
      </c>
      <c r="K192" s="51"/>
      <c r="L192" s="51"/>
      <c r="M192" s="51"/>
      <c r="N192" s="51"/>
      <c r="O192" s="51"/>
      <c r="P192" s="51"/>
      <c r="Q192" s="246"/>
      <c r="R192" s="46"/>
    </row>
    <row r="193" spans="1:18" ht="15" customHeight="1" x14ac:dyDescent="0.25">
      <c r="A193" s="169" t="s">
        <v>270</v>
      </c>
      <c r="B193" s="186" t="s">
        <v>261</v>
      </c>
      <c r="C193" s="186" t="s">
        <v>210</v>
      </c>
      <c r="D193" s="142" t="s">
        <v>9</v>
      </c>
      <c r="E193" s="111">
        <f>SUM(E194:E198)</f>
        <v>675</v>
      </c>
      <c r="F193" s="111">
        <f>SUM(F194:F198)</f>
        <v>675</v>
      </c>
      <c r="G193" s="111">
        <f t="shared" ref="G193:J193" si="79">SUM(G194:G198)</f>
        <v>0</v>
      </c>
      <c r="H193" s="111">
        <f t="shared" si="79"/>
        <v>0</v>
      </c>
      <c r="I193" s="111">
        <f t="shared" si="79"/>
        <v>0</v>
      </c>
      <c r="J193" s="111">
        <f t="shared" si="79"/>
        <v>0</v>
      </c>
      <c r="K193" s="51"/>
      <c r="L193" s="51"/>
      <c r="M193" s="51"/>
      <c r="N193" s="51"/>
      <c r="O193" s="51"/>
      <c r="P193" s="51"/>
      <c r="Q193" s="244" t="s">
        <v>87</v>
      </c>
      <c r="R193" s="46"/>
    </row>
    <row r="194" spans="1:18" x14ac:dyDescent="0.25">
      <c r="A194" s="170"/>
      <c r="B194" s="187"/>
      <c r="C194" s="187"/>
      <c r="D194" s="175" t="s">
        <v>10</v>
      </c>
      <c r="E194" s="164"/>
      <c r="F194" s="164"/>
      <c r="G194" s="164"/>
      <c r="H194" s="164"/>
      <c r="I194" s="164"/>
      <c r="J194" s="165"/>
      <c r="K194" s="51"/>
      <c r="L194" s="51"/>
      <c r="M194" s="51"/>
      <c r="N194" s="51"/>
      <c r="O194" s="51"/>
      <c r="P194" s="51"/>
      <c r="Q194" s="245"/>
      <c r="R194" s="46"/>
    </row>
    <row r="195" spans="1:18" x14ac:dyDescent="0.25">
      <c r="A195" s="170"/>
      <c r="B195" s="187"/>
      <c r="C195" s="187"/>
      <c r="D195" s="142" t="s">
        <v>11</v>
      </c>
      <c r="E195" s="111">
        <f>SUM(F195:J195)</f>
        <v>675</v>
      </c>
      <c r="F195" s="111">
        <f>F201+F207</f>
        <v>675</v>
      </c>
      <c r="G195" s="111">
        <f t="shared" ref="G195:J195" si="80">G201+G207</f>
        <v>0</v>
      </c>
      <c r="H195" s="111">
        <f t="shared" si="80"/>
        <v>0</v>
      </c>
      <c r="I195" s="111">
        <f t="shared" si="80"/>
        <v>0</v>
      </c>
      <c r="J195" s="111">
        <f t="shared" si="80"/>
        <v>0</v>
      </c>
      <c r="K195" s="51"/>
      <c r="L195" s="51"/>
      <c r="M195" s="51"/>
      <c r="N195" s="51"/>
      <c r="O195" s="51"/>
      <c r="P195" s="51"/>
      <c r="Q195" s="245"/>
      <c r="R195" s="46"/>
    </row>
    <row r="196" spans="1:18" x14ac:dyDescent="0.25">
      <c r="A196" s="170"/>
      <c r="B196" s="187"/>
      <c r="C196" s="187"/>
      <c r="D196" s="142" t="s">
        <v>12</v>
      </c>
      <c r="E196" s="111">
        <f t="shared" ref="E196:E198" si="81">SUM(F196:J196)</f>
        <v>0</v>
      </c>
      <c r="F196" s="111">
        <f t="shared" ref="F196:J198" si="82">F202+F208</f>
        <v>0</v>
      </c>
      <c r="G196" s="111">
        <f t="shared" si="82"/>
        <v>0</v>
      </c>
      <c r="H196" s="111">
        <f t="shared" si="82"/>
        <v>0</v>
      </c>
      <c r="I196" s="111">
        <f t="shared" si="82"/>
        <v>0</v>
      </c>
      <c r="J196" s="111">
        <f t="shared" si="82"/>
        <v>0</v>
      </c>
      <c r="K196" s="51"/>
      <c r="L196" s="51"/>
      <c r="M196" s="51"/>
      <c r="N196" s="51"/>
      <c r="O196" s="51"/>
      <c r="P196" s="51"/>
      <c r="Q196" s="245"/>
      <c r="R196" s="46"/>
    </row>
    <row r="197" spans="1:18" x14ac:dyDescent="0.25">
      <c r="A197" s="170"/>
      <c r="B197" s="187"/>
      <c r="C197" s="187"/>
      <c r="D197" s="142" t="s">
        <v>13</v>
      </c>
      <c r="E197" s="111">
        <f t="shared" si="81"/>
        <v>0</v>
      </c>
      <c r="F197" s="111">
        <f t="shared" si="82"/>
        <v>0</v>
      </c>
      <c r="G197" s="111">
        <f t="shared" si="82"/>
        <v>0</v>
      </c>
      <c r="H197" s="111">
        <f t="shared" si="82"/>
        <v>0</v>
      </c>
      <c r="I197" s="111">
        <f t="shared" si="82"/>
        <v>0</v>
      </c>
      <c r="J197" s="111">
        <f t="shared" si="82"/>
        <v>0</v>
      </c>
      <c r="K197" s="51"/>
      <c r="L197" s="51"/>
      <c r="M197" s="51"/>
      <c r="N197" s="51"/>
      <c r="O197" s="51"/>
      <c r="P197" s="51"/>
      <c r="Q197" s="245"/>
      <c r="R197" s="46"/>
    </row>
    <row r="198" spans="1:18" x14ac:dyDescent="0.25">
      <c r="A198" s="171"/>
      <c r="B198" s="188"/>
      <c r="C198" s="188"/>
      <c r="D198" s="142" t="s">
        <v>14</v>
      </c>
      <c r="E198" s="111">
        <f t="shared" si="81"/>
        <v>0</v>
      </c>
      <c r="F198" s="111">
        <f t="shared" si="82"/>
        <v>0</v>
      </c>
      <c r="G198" s="111">
        <f t="shared" si="82"/>
        <v>0</v>
      </c>
      <c r="H198" s="111">
        <f t="shared" si="82"/>
        <v>0</v>
      </c>
      <c r="I198" s="111">
        <f t="shared" si="82"/>
        <v>0</v>
      </c>
      <c r="J198" s="111">
        <f t="shared" si="82"/>
        <v>0</v>
      </c>
      <c r="K198" s="51"/>
      <c r="L198" s="51"/>
      <c r="M198" s="51"/>
      <c r="N198" s="51"/>
      <c r="O198" s="51"/>
      <c r="P198" s="51"/>
      <c r="Q198" s="246"/>
      <c r="R198" s="46"/>
    </row>
    <row r="199" spans="1:18" ht="15" customHeight="1" x14ac:dyDescent="0.25">
      <c r="A199" s="169"/>
      <c r="B199" s="186"/>
      <c r="C199" s="186" t="s">
        <v>210</v>
      </c>
      <c r="D199" s="142" t="s">
        <v>9</v>
      </c>
      <c r="E199" s="111">
        <f>SUM(E200:E204)</f>
        <v>200</v>
      </c>
      <c r="F199" s="111">
        <f t="shared" ref="F199:J199" si="83">SUM(F200:F204)</f>
        <v>200</v>
      </c>
      <c r="G199" s="111">
        <f t="shared" si="83"/>
        <v>0</v>
      </c>
      <c r="H199" s="111">
        <f t="shared" si="83"/>
        <v>0</v>
      </c>
      <c r="I199" s="111">
        <f t="shared" si="83"/>
        <v>0</v>
      </c>
      <c r="J199" s="111">
        <f t="shared" si="83"/>
        <v>0</v>
      </c>
      <c r="K199" s="51"/>
      <c r="L199" s="51"/>
      <c r="M199" s="51"/>
      <c r="N199" s="51"/>
      <c r="O199" s="51"/>
      <c r="P199" s="51"/>
      <c r="Q199" s="244" t="s">
        <v>73</v>
      </c>
      <c r="R199" s="46"/>
    </row>
    <row r="200" spans="1:18" x14ac:dyDescent="0.25">
      <c r="A200" s="170"/>
      <c r="B200" s="187"/>
      <c r="C200" s="187"/>
      <c r="D200" s="175" t="s">
        <v>10</v>
      </c>
      <c r="E200" s="164"/>
      <c r="F200" s="164"/>
      <c r="G200" s="164"/>
      <c r="H200" s="164"/>
      <c r="I200" s="164"/>
      <c r="J200" s="165"/>
      <c r="K200" s="51"/>
      <c r="L200" s="51"/>
      <c r="M200" s="51"/>
      <c r="N200" s="51"/>
      <c r="O200" s="51"/>
      <c r="P200" s="51"/>
      <c r="Q200" s="245"/>
      <c r="R200" s="46"/>
    </row>
    <row r="201" spans="1:18" x14ac:dyDescent="0.25">
      <c r="A201" s="170"/>
      <c r="B201" s="187"/>
      <c r="C201" s="187"/>
      <c r="D201" s="142" t="s">
        <v>11</v>
      </c>
      <c r="E201" s="111">
        <f>SUM(F201:J201)</f>
        <v>200</v>
      </c>
      <c r="F201" s="111">
        <v>200</v>
      </c>
      <c r="G201" s="111"/>
      <c r="H201" s="111"/>
      <c r="I201" s="111"/>
      <c r="J201" s="111"/>
      <c r="K201" s="51"/>
      <c r="L201" s="51"/>
      <c r="M201" s="51"/>
      <c r="N201" s="51"/>
      <c r="O201" s="51"/>
      <c r="P201" s="51"/>
      <c r="Q201" s="245"/>
      <c r="R201" s="46"/>
    </row>
    <row r="202" spans="1:18" x14ac:dyDescent="0.25">
      <c r="A202" s="170"/>
      <c r="B202" s="187"/>
      <c r="C202" s="187"/>
      <c r="D202" s="142" t="s">
        <v>12</v>
      </c>
      <c r="E202" s="111">
        <f t="shared" ref="E202:E204" si="84">SUM(F202:J202)</f>
        <v>0</v>
      </c>
      <c r="F202" s="111"/>
      <c r="G202" s="111"/>
      <c r="H202" s="111"/>
      <c r="I202" s="111"/>
      <c r="J202" s="111"/>
      <c r="K202" s="51"/>
      <c r="L202" s="51"/>
      <c r="M202" s="51"/>
      <c r="N202" s="51"/>
      <c r="O202" s="51"/>
      <c r="P202" s="51"/>
      <c r="Q202" s="245"/>
      <c r="R202" s="46"/>
    </row>
    <row r="203" spans="1:18" x14ac:dyDescent="0.25">
      <c r="A203" s="170"/>
      <c r="B203" s="187"/>
      <c r="C203" s="187"/>
      <c r="D203" s="142" t="s">
        <v>13</v>
      </c>
      <c r="E203" s="111">
        <f t="shared" si="84"/>
        <v>0</v>
      </c>
      <c r="F203" s="111"/>
      <c r="G203" s="111"/>
      <c r="H203" s="111"/>
      <c r="I203" s="111"/>
      <c r="J203" s="111"/>
      <c r="K203" s="51"/>
      <c r="L203" s="51"/>
      <c r="M203" s="51"/>
      <c r="N203" s="51"/>
      <c r="O203" s="51"/>
      <c r="P203" s="51"/>
      <c r="Q203" s="245"/>
      <c r="R203" s="46"/>
    </row>
    <row r="204" spans="1:18" x14ac:dyDescent="0.25">
      <c r="A204" s="171"/>
      <c r="B204" s="188"/>
      <c r="C204" s="188"/>
      <c r="D204" s="142" t="s">
        <v>14</v>
      </c>
      <c r="E204" s="111">
        <f t="shared" si="84"/>
        <v>0</v>
      </c>
      <c r="F204" s="111"/>
      <c r="G204" s="111"/>
      <c r="H204" s="111"/>
      <c r="I204" s="111"/>
      <c r="J204" s="111"/>
      <c r="K204" s="51"/>
      <c r="L204" s="51"/>
      <c r="M204" s="51"/>
      <c r="N204" s="51"/>
      <c r="O204" s="51"/>
      <c r="P204" s="51"/>
      <c r="Q204" s="246"/>
      <c r="R204" s="46"/>
    </row>
    <row r="205" spans="1:18" ht="15" customHeight="1" x14ac:dyDescent="0.25">
      <c r="A205" s="169"/>
      <c r="B205" s="186"/>
      <c r="C205" s="186" t="s">
        <v>210</v>
      </c>
      <c r="D205" s="142" t="s">
        <v>9</v>
      </c>
      <c r="E205" s="111">
        <f>SUM(E206:E210)</f>
        <v>475</v>
      </c>
      <c r="F205" s="111">
        <f t="shared" ref="F205:J205" si="85">SUM(F206:F210)</f>
        <v>475</v>
      </c>
      <c r="G205" s="111">
        <f t="shared" si="85"/>
        <v>0</v>
      </c>
      <c r="H205" s="111">
        <f t="shared" si="85"/>
        <v>0</v>
      </c>
      <c r="I205" s="111">
        <f t="shared" si="85"/>
        <v>0</v>
      </c>
      <c r="J205" s="111">
        <f t="shared" si="85"/>
        <v>0</v>
      </c>
      <c r="K205" s="51"/>
      <c r="L205" s="51"/>
      <c r="M205" s="51"/>
      <c r="N205" s="51"/>
      <c r="O205" s="51"/>
      <c r="P205" s="51"/>
      <c r="Q205" s="244" t="s">
        <v>84</v>
      </c>
      <c r="R205" s="46"/>
    </row>
    <row r="206" spans="1:18" x14ac:dyDescent="0.25">
      <c r="A206" s="170"/>
      <c r="B206" s="187"/>
      <c r="C206" s="187"/>
      <c r="D206" s="175" t="s">
        <v>10</v>
      </c>
      <c r="E206" s="164"/>
      <c r="F206" s="164"/>
      <c r="G206" s="164"/>
      <c r="H206" s="164"/>
      <c r="I206" s="164"/>
      <c r="J206" s="165"/>
      <c r="K206" s="51"/>
      <c r="L206" s="51"/>
      <c r="M206" s="51"/>
      <c r="N206" s="51"/>
      <c r="O206" s="51"/>
      <c r="P206" s="51"/>
      <c r="Q206" s="245"/>
      <c r="R206" s="46"/>
    </row>
    <row r="207" spans="1:18" x14ac:dyDescent="0.25">
      <c r="A207" s="170"/>
      <c r="B207" s="187"/>
      <c r="C207" s="187"/>
      <c r="D207" s="142" t="s">
        <v>11</v>
      </c>
      <c r="E207" s="111">
        <f>SUM(F207:J207)</f>
        <v>475</v>
      </c>
      <c r="F207" s="111">
        <v>475</v>
      </c>
      <c r="G207" s="111"/>
      <c r="H207" s="111"/>
      <c r="I207" s="111"/>
      <c r="J207" s="111"/>
      <c r="K207" s="51"/>
      <c r="L207" s="51"/>
      <c r="M207" s="51"/>
      <c r="N207" s="51"/>
      <c r="O207" s="51"/>
      <c r="P207" s="51"/>
      <c r="Q207" s="245"/>
      <c r="R207" s="46"/>
    </row>
    <row r="208" spans="1:18" x14ac:dyDescent="0.25">
      <c r="A208" s="170"/>
      <c r="B208" s="187"/>
      <c r="C208" s="187"/>
      <c r="D208" s="142" t="s">
        <v>12</v>
      </c>
      <c r="E208" s="111">
        <f t="shared" ref="E208:E210" si="86">SUM(F208:J208)</f>
        <v>0</v>
      </c>
      <c r="F208" s="111"/>
      <c r="G208" s="111"/>
      <c r="H208" s="111"/>
      <c r="I208" s="111"/>
      <c r="J208" s="111"/>
      <c r="K208" s="51"/>
      <c r="L208" s="51"/>
      <c r="M208" s="51"/>
      <c r="N208" s="51"/>
      <c r="O208" s="51"/>
      <c r="P208" s="51"/>
      <c r="Q208" s="245"/>
      <c r="R208" s="46"/>
    </row>
    <row r="209" spans="1:18" x14ac:dyDescent="0.25">
      <c r="A209" s="170"/>
      <c r="B209" s="187"/>
      <c r="C209" s="187"/>
      <c r="D209" s="142" t="s">
        <v>13</v>
      </c>
      <c r="E209" s="111">
        <f t="shared" si="86"/>
        <v>0</v>
      </c>
      <c r="F209" s="111"/>
      <c r="G209" s="111"/>
      <c r="H209" s="111"/>
      <c r="I209" s="111"/>
      <c r="J209" s="111"/>
      <c r="K209" s="51"/>
      <c r="L209" s="51"/>
      <c r="M209" s="51"/>
      <c r="N209" s="51"/>
      <c r="O209" s="51"/>
      <c r="P209" s="51"/>
      <c r="Q209" s="245"/>
      <c r="R209" s="46"/>
    </row>
    <row r="210" spans="1:18" x14ac:dyDescent="0.25">
      <c r="A210" s="171"/>
      <c r="B210" s="188"/>
      <c r="C210" s="188"/>
      <c r="D210" s="142" t="s">
        <v>14</v>
      </c>
      <c r="E210" s="111">
        <f t="shared" si="86"/>
        <v>0</v>
      </c>
      <c r="F210" s="111"/>
      <c r="G210" s="111"/>
      <c r="H210" s="111"/>
      <c r="I210" s="111"/>
      <c r="J210" s="111"/>
      <c r="K210" s="51"/>
      <c r="L210" s="51"/>
      <c r="M210" s="51"/>
      <c r="N210" s="51"/>
      <c r="O210" s="51"/>
      <c r="P210" s="51"/>
      <c r="Q210" s="246"/>
      <c r="R210" s="46"/>
    </row>
    <row r="211" spans="1:18" x14ac:dyDescent="0.25">
      <c r="A211" s="247"/>
      <c r="B211" s="163" t="s">
        <v>209</v>
      </c>
      <c r="C211" s="247"/>
      <c r="D211" s="142" t="s">
        <v>9</v>
      </c>
      <c r="E211" s="111">
        <f t="shared" ref="E211:J211" si="87">SUM(E212:E216)</f>
        <v>2735</v>
      </c>
      <c r="F211" s="111">
        <f t="shared" si="87"/>
        <v>2135</v>
      </c>
      <c r="G211" s="111">
        <f t="shared" si="87"/>
        <v>0</v>
      </c>
      <c r="H211" s="111">
        <f t="shared" si="87"/>
        <v>0</v>
      </c>
      <c r="I211" s="111">
        <f t="shared" si="87"/>
        <v>400</v>
      </c>
      <c r="J211" s="111">
        <f t="shared" si="87"/>
        <v>200</v>
      </c>
      <c r="K211" s="248"/>
      <c r="L211" s="248"/>
      <c r="M211" s="248"/>
      <c r="N211" s="248"/>
      <c r="O211" s="248"/>
      <c r="P211" s="248"/>
      <c r="Q211" s="241"/>
      <c r="R211" s="46"/>
    </row>
    <row r="212" spans="1:18" x14ac:dyDescent="0.25">
      <c r="A212" s="247"/>
      <c r="B212" s="163"/>
      <c r="C212" s="247"/>
      <c r="D212" s="175" t="s">
        <v>10</v>
      </c>
      <c r="E212" s="164"/>
      <c r="F212" s="164"/>
      <c r="G212" s="164"/>
      <c r="H212" s="164"/>
      <c r="I212" s="164"/>
      <c r="J212" s="165"/>
      <c r="K212" s="249"/>
      <c r="L212" s="249"/>
      <c r="M212" s="249"/>
      <c r="N212" s="249"/>
      <c r="O212" s="249"/>
      <c r="P212" s="249"/>
      <c r="Q212" s="242"/>
      <c r="R212" s="46"/>
    </row>
    <row r="213" spans="1:18" x14ac:dyDescent="0.25">
      <c r="A213" s="247"/>
      <c r="B213" s="163"/>
      <c r="C213" s="247"/>
      <c r="D213" s="142" t="s">
        <v>11</v>
      </c>
      <c r="E213" s="111">
        <f>SUM(F213:J213)</f>
        <v>1500</v>
      </c>
      <c r="F213" s="111">
        <f>F189+F183+F165+F153+F195</f>
        <v>900</v>
      </c>
      <c r="G213" s="111">
        <f t="shared" ref="G213:J213" si="88">G189+G183+G165+G153+G195</f>
        <v>0</v>
      </c>
      <c r="H213" s="111">
        <f t="shared" si="88"/>
        <v>0</v>
      </c>
      <c r="I213" s="111">
        <f t="shared" si="88"/>
        <v>400</v>
      </c>
      <c r="J213" s="111">
        <f t="shared" si="88"/>
        <v>200</v>
      </c>
      <c r="K213" s="249"/>
      <c r="L213" s="249"/>
      <c r="M213" s="249"/>
      <c r="N213" s="249"/>
      <c r="O213" s="249"/>
      <c r="P213" s="249"/>
      <c r="Q213" s="242"/>
      <c r="R213" s="46"/>
    </row>
    <row r="214" spans="1:18" x14ac:dyDescent="0.25">
      <c r="A214" s="247"/>
      <c r="B214" s="163"/>
      <c r="C214" s="247"/>
      <c r="D214" s="142" t="s">
        <v>12</v>
      </c>
      <c r="E214" s="111">
        <f t="shared" ref="E214:E216" si="89">SUM(F214:J214)</f>
        <v>1235</v>
      </c>
      <c r="F214" s="111">
        <f t="shared" ref="F214:J216" si="90">F190+F184+F166+F154+F196</f>
        <v>1235</v>
      </c>
      <c r="G214" s="111">
        <f t="shared" si="90"/>
        <v>0</v>
      </c>
      <c r="H214" s="111">
        <f t="shared" si="90"/>
        <v>0</v>
      </c>
      <c r="I214" s="111">
        <f t="shared" si="90"/>
        <v>0</v>
      </c>
      <c r="J214" s="111">
        <f t="shared" si="90"/>
        <v>0</v>
      </c>
      <c r="K214" s="249"/>
      <c r="L214" s="249"/>
      <c r="M214" s="249"/>
      <c r="N214" s="249"/>
      <c r="O214" s="249"/>
      <c r="P214" s="249"/>
      <c r="Q214" s="242"/>
      <c r="R214" s="46"/>
    </row>
    <row r="215" spans="1:18" x14ac:dyDescent="0.25">
      <c r="A215" s="247"/>
      <c r="B215" s="163"/>
      <c r="C215" s="247"/>
      <c r="D215" s="142" t="s">
        <v>13</v>
      </c>
      <c r="E215" s="111">
        <f t="shared" si="89"/>
        <v>0</v>
      </c>
      <c r="F215" s="111">
        <f t="shared" si="90"/>
        <v>0</v>
      </c>
      <c r="G215" s="111">
        <f t="shared" si="90"/>
        <v>0</v>
      </c>
      <c r="H215" s="111">
        <f t="shared" si="90"/>
        <v>0</v>
      </c>
      <c r="I215" s="111">
        <f t="shared" si="90"/>
        <v>0</v>
      </c>
      <c r="J215" s="111">
        <f t="shared" si="90"/>
        <v>0</v>
      </c>
      <c r="K215" s="249"/>
      <c r="L215" s="249"/>
      <c r="M215" s="249"/>
      <c r="N215" s="249"/>
      <c r="O215" s="249"/>
      <c r="P215" s="249"/>
      <c r="Q215" s="242"/>
      <c r="R215" s="46"/>
    </row>
    <row r="216" spans="1:18" x14ac:dyDescent="0.25">
      <c r="A216" s="247"/>
      <c r="B216" s="163"/>
      <c r="C216" s="247"/>
      <c r="D216" s="142" t="s">
        <v>14</v>
      </c>
      <c r="E216" s="111">
        <f t="shared" si="89"/>
        <v>0</v>
      </c>
      <c r="F216" s="111">
        <f t="shared" si="90"/>
        <v>0</v>
      </c>
      <c r="G216" s="111">
        <f t="shared" si="90"/>
        <v>0</v>
      </c>
      <c r="H216" s="111">
        <f t="shared" si="90"/>
        <v>0</v>
      </c>
      <c r="I216" s="111">
        <f t="shared" si="90"/>
        <v>0</v>
      </c>
      <c r="J216" s="111">
        <f t="shared" si="90"/>
        <v>0</v>
      </c>
      <c r="K216" s="250"/>
      <c r="L216" s="250"/>
      <c r="M216" s="250"/>
      <c r="N216" s="250"/>
      <c r="O216" s="250"/>
      <c r="P216" s="250"/>
      <c r="Q216" s="243"/>
      <c r="R216" s="46"/>
    </row>
    <row r="217" spans="1:18" x14ac:dyDescent="0.25">
      <c r="A217" s="247"/>
      <c r="B217" s="163" t="s">
        <v>205</v>
      </c>
      <c r="C217" s="247"/>
      <c r="D217" s="142" t="s">
        <v>9</v>
      </c>
      <c r="E217" s="111">
        <f>SUM(E218:E222)</f>
        <v>30111.000980000001</v>
      </c>
      <c r="F217" s="111">
        <f t="shared" ref="F217:J217" si="91">SUM(F218:F222)</f>
        <v>10027.000980000001</v>
      </c>
      <c r="G217" s="111">
        <f t="shared" si="91"/>
        <v>0</v>
      </c>
      <c r="H217" s="111">
        <f t="shared" si="91"/>
        <v>0</v>
      </c>
      <c r="I217" s="111">
        <f t="shared" si="91"/>
        <v>10034</v>
      </c>
      <c r="J217" s="111">
        <f t="shared" si="91"/>
        <v>10050</v>
      </c>
      <c r="K217" s="51"/>
      <c r="L217" s="51"/>
      <c r="M217" s="51"/>
      <c r="N217" s="51"/>
      <c r="O217" s="51"/>
      <c r="P217" s="51"/>
      <c r="Q217" s="241"/>
      <c r="R217" s="46"/>
    </row>
    <row r="218" spans="1:18" x14ac:dyDescent="0.25">
      <c r="A218" s="247"/>
      <c r="B218" s="163"/>
      <c r="C218" s="247"/>
      <c r="D218" s="175" t="s">
        <v>10</v>
      </c>
      <c r="E218" s="164"/>
      <c r="F218" s="164"/>
      <c r="G218" s="164"/>
      <c r="H218" s="164"/>
      <c r="I218" s="164"/>
      <c r="J218" s="165"/>
      <c r="K218" s="51"/>
      <c r="L218" s="51"/>
      <c r="M218" s="51"/>
      <c r="N218" s="51"/>
      <c r="O218" s="51"/>
      <c r="P218" s="51"/>
      <c r="Q218" s="242"/>
      <c r="R218" s="46"/>
    </row>
    <row r="219" spans="1:18" x14ac:dyDescent="0.25">
      <c r="A219" s="247"/>
      <c r="B219" s="163"/>
      <c r="C219" s="247"/>
      <c r="D219" s="142" t="s">
        <v>11</v>
      </c>
      <c r="E219" s="151">
        <f>J219+I219+H219+G219+F219</f>
        <v>22054.18506</v>
      </c>
      <c r="F219" s="133">
        <f t="shared" ref="F219:J222" si="92">F213+F146+F109+F42</f>
        <v>1970.1850599999998</v>
      </c>
      <c r="G219" s="133">
        <f t="shared" si="92"/>
        <v>0</v>
      </c>
      <c r="H219" s="133">
        <f t="shared" si="92"/>
        <v>0</v>
      </c>
      <c r="I219" s="133">
        <f t="shared" si="92"/>
        <v>10034</v>
      </c>
      <c r="J219" s="133">
        <f t="shared" si="92"/>
        <v>10050</v>
      </c>
      <c r="K219" s="51"/>
      <c r="L219" s="51"/>
      <c r="M219" s="51"/>
      <c r="N219" s="51"/>
      <c r="O219" s="51"/>
      <c r="P219" s="51"/>
      <c r="Q219" s="242"/>
      <c r="R219" s="46"/>
    </row>
    <row r="220" spans="1:18" x14ac:dyDescent="0.25">
      <c r="A220" s="247"/>
      <c r="B220" s="163"/>
      <c r="C220" s="247"/>
      <c r="D220" s="142" t="s">
        <v>12</v>
      </c>
      <c r="E220" s="111">
        <f t="shared" ref="E220:E222" si="93">SUM(F220:J220)</f>
        <v>8056.81592</v>
      </c>
      <c r="F220" s="133">
        <f t="shared" si="92"/>
        <v>8056.81592</v>
      </c>
      <c r="G220" s="133">
        <f t="shared" si="92"/>
        <v>0</v>
      </c>
      <c r="H220" s="133">
        <f t="shared" si="92"/>
        <v>0</v>
      </c>
      <c r="I220" s="133">
        <f t="shared" si="92"/>
        <v>0</v>
      </c>
      <c r="J220" s="133">
        <f t="shared" si="92"/>
        <v>0</v>
      </c>
      <c r="K220" s="51"/>
      <c r="L220" s="51"/>
      <c r="M220" s="51"/>
      <c r="N220" s="51"/>
      <c r="O220" s="51"/>
      <c r="P220" s="51"/>
      <c r="Q220" s="242"/>
      <c r="R220" s="46"/>
    </row>
    <row r="221" spans="1:18" x14ac:dyDescent="0.25">
      <c r="A221" s="247"/>
      <c r="B221" s="163"/>
      <c r="C221" s="247"/>
      <c r="D221" s="142" t="s">
        <v>13</v>
      </c>
      <c r="E221" s="111">
        <f t="shared" si="93"/>
        <v>0</v>
      </c>
      <c r="F221" s="133">
        <f t="shared" si="92"/>
        <v>0</v>
      </c>
      <c r="G221" s="133">
        <f t="shared" si="92"/>
        <v>0</v>
      </c>
      <c r="H221" s="133">
        <f t="shared" si="92"/>
        <v>0</v>
      </c>
      <c r="I221" s="133">
        <f t="shared" si="92"/>
        <v>0</v>
      </c>
      <c r="J221" s="133">
        <f t="shared" si="92"/>
        <v>0</v>
      </c>
      <c r="K221" s="51"/>
      <c r="L221" s="51"/>
      <c r="M221" s="51"/>
      <c r="N221" s="51"/>
      <c r="O221" s="51"/>
      <c r="P221" s="51"/>
      <c r="Q221" s="242"/>
      <c r="R221" s="46"/>
    </row>
    <row r="222" spans="1:18" x14ac:dyDescent="0.25">
      <c r="A222" s="247"/>
      <c r="B222" s="163"/>
      <c r="C222" s="247"/>
      <c r="D222" s="142" t="s">
        <v>14</v>
      </c>
      <c r="E222" s="111">
        <f t="shared" si="93"/>
        <v>0</v>
      </c>
      <c r="F222" s="133">
        <f t="shared" si="92"/>
        <v>0</v>
      </c>
      <c r="G222" s="133">
        <f t="shared" si="92"/>
        <v>0</v>
      </c>
      <c r="H222" s="133">
        <f t="shared" si="92"/>
        <v>0</v>
      </c>
      <c r="I222" s="133">
        <f t="shared" si="92"/>
        <v>0</v>
      </c>
      <c r="J222" s="133">
        <f t="shared" si="92"/>
        <v>0</v>
      </c>
      <c r="K222" s="51"/>
      <c r="L222" s="51"/>
      <c r="M222" s="51"/>
      <c r="N222" s="51"/>
      <c r="O222" s="51"/>
      <c r="P222" s="51"/>
      <c r="Q222" s="243"/>
      <c r="R222" s="46"/>
    </row>
    <row r="223" spans="1:18" ht="4.5" customHeight="1" x14ac:dyDescent="0.25">
      <c r="A223" s="156"/>
      <c r="B223" s="74" t="s">
        <v>17</v>
      </c>
      <c r="C223" s="74"/>
      <c r="D223" s="74"/>
      <c r="E223" s="74"/>
      <c r="F223" s="74"/>
      <c r="G223" s="74"/>
      <c r="H223" s="74"/>
      <c r="I223" s="74"/>
      <c r="J223" s="74"/>
      <c r="K223" s="46"/>
      <c r="L223" s="46"/>
      <c r="M223" s="46"/>
      <c r="N223" s="46"/>
      <c r="O223" s="46"/>
      <c r="P223" s="46"/>
      <c r="Q223" s="48"/>
      <c r="R223" s="46"/>
    </row>
    <row r="224" spans="1:18" ht="30" customHeight="1" x14ac:dyDescent="0.25">
      <c r="A224" s="156"/>
      <c r="B224" s="261" t="s">
        <v>18</v>
      </c>
      <c r="C224" s="261"/>
      <c r="D224" s="261"/>
      <c r="E224" s="261"/>
      <c r="F224" s="261"/>
      <c r="G224" s="261"/>
      <c r="H224" s="261"/>
      <c r="I224" s="261"/>
      <c r="J224" s="261"/>
      <c r="K224" s="261"/>
      <c r="L224" s="261"/>
      <c r="M224" s="261"/>
      <c r="N224" s="261"/>
      <c r="O224" s="261"/>
      <c r="P224" s="261"/>
      <c r="Q224" s="261"/>
      <c r="R224" s="46"/>
    </row>
    <row r="225" spans="1:18" x14ac:dyDescent="0.25">
      <c r="A225" s="156"/>
      <c r="B225" s="262" t="s">
        <v>19</v>
      </c>
      <c r="C225" s="262"/>
      <c r="D225" s="262"/>
      <c r="E225" s="262"/>
      <c r="F225" s="262"/>
      <c r="G225" s="262"/>
      <c r="H225" s="262"/>
      <c r="I225" s="262"/>
      <c r="J225" s="262"/>
      <c r="K225" s="262"/>
      <c r="L225" s="262"/>
      <c r="M225" s="262"/>
      <c r="N225" s="262"/>
      <c r="O225" s="262"/>
      <c r="P225" s="262"/>
      <c r="Q225" s="262"/>
      <c r="R225" s="46"/>
    </row>
    <row r="227" spans="1:18" x14ac:dyDescent="0.25">
      <c r="H227" s="132"/>
    </row>
    <row r="228" spans="1:18" x14ac:dyDescent="0.25">
      <c r="F228" s="150"/>
      <c r="G228" s="132"/>
      <c r="H228" s="132"/>
    </row>
    <row r="229" spans="1:18" x14ac:dyDescent="0.25">
      <c r="F229" s="150"/>
    </row>
    <row r="231" spans="1:18" x14ac:dyDescent="0.25">
      <c r="I231" s="150"/>
      <c r="J231" s="150"/>
    </row>
    <row r="232" spans="1:18" x14ac:dyDescent="0.25">
      <c r="I232" s="150"/>
      <c r="J232" s="150"/>
    </row>
  </sheetData>
  <mergeCells count="216">
    <mergeCell ref="A120:A125"/>
    <mergeCell ref="B120:B125"/>
    <mergeCell ref="C120:C125"/>
    <mergeCell ref="Q120:Q125"/>
    <mergeCell ref="D121:J121"/>
    <mergeCell ref="C138:C143"/>
    <mergeCell ref="Q138:Q143"/>
    <mergeCell ref="M144:M149"/>
    <mergeCell ref="A89:A94"/>
    <mergeCell ref="B89:B94"/>
    <mergeCell ref="C89:C94"/>
    <mergeCell ref="Q89:Q94"/>
    <mergeCell ref="D90:J90"/>
    <mergeCell ref="A114:A119"/>
    <mergeCell ref="B114:B119"/>
    <mergeCell ref="C114:C119"/>
    <mergeCell ref="Q114:Q119"/>
    <mergeCell ref="D115:J115"/>
    <mergeCell ref="B113:Q113"/>
    <mergeCell ref="O144:O149"/>
    <mergeCell ref="P144:P149"/>
    <mergeCell ref="Q144:Q149"/>
    <mergeCell ref="D145:J145"/>
    <mergeCell ref="D139:J139"/>
    <mergeCell ref="B224:Q224"/>
    <mergeCell ref="B225:Q225"/>
    <mergeCell ref="A217:A222"/>
    <mergeCell ref="B217:B222"/>
    <mergeCell ref="C217:C222"/>
    <mergeCell ref="D218:J218"/>
    <mergeCell ref="Q217:Q222"/>
    <mergeCell ref="C126:C131"/>
    <mergeCell ref="A126:A131"/>
    <mergeCell ref="B126:B131"/>
    <mergeCell ref="Q126:Q131"/>
    <mergeCell ref="D127:J127"/>
    <mergeCell ref="A132:A137"/>
    <mergeCell ref="B132:B137"/>
    <mergeCell ref="C132:C137"/>
    <mergeCell ref="Q132:Q137"/>
    <mergeCell ref="D133:J133"/>
    <mergeCell ref="A144:A149"/>
    <mergeCell ref="B144:B149"/>
    <mergeCell ref="C144:C149"/>
    <mergeCell ref="K144:K149"/>
    <mergeCell ref="L144:L149"/>
    <mergeCell ref="A157:A162"/>
    <mergeCell ref="B157:B162"/>
    <mergeCell ref="C157:C162"/>
    <mergeCell ref="Q157:Q162"/>
    <mergeCell ref="D158:J158"/>
    <mergeCell ref="A138:A143"/>
    <mergeCell ref="B138:B143"/>
    <mergeCell ref="A53:A58"/>
    <mergeCell ref="B53:B58"/>
    <mergeCell ref="C101:C106"/>
    <mergeCell ref="C65:C70"/>
    <mergeCell ref="C53:C58"/>
    <mergeCell ref="D78:J78"/>
    <mergeCell ref="A95:A100"/>
    <mergeCell ref="B95:B100"/>
    <mergeCell ref="C95:C100"/>
    <mergeCell ref="Q95:Q100"/>
    <mergeCell ref="A151:A156"/>
    <mergeCell ref="B151:B156"/>
    <mergeCell ref="C151:C156"/>
    <mergeCell ref="D152:J152"/>
    <mergeCell ref="Q101:Q106"/>
    <mergeCell ref="Q151:Q156"/>
    <mergeCell ref="D96:J96"/>
    <mergeCell ref="B150:Q150"/>
    <mergeCell ref="N144:N149"/>
    <mergeCell ref="O1:Q1"/>
    <mergeCell ref="A10:A15"/>
    <mergeCell ref="B10:B15"/>
    <mergeCell ref="C10:C15"/>
    <mergeCell ref="Q10:Q15"/>
    <mergeCell ref="D11:J11"/>
    <mergeCell ref="A3:Q3"/>
    <mergeCell ref="A5:A6"/>
    <mergeCell ref="B5:B6"/>
    <mergeCell ref="I2:Q2"/>
    <mergeCell ref="C5:C6"/>
    <mergeCell ref="D5:D6"/>
    <mergeCell ref="E5:J5"/>
    <mergeCell ref="K5:P5"/>
    <mergeCell ref="Q5:Q6"/>
    <mergeCell ref="B8:Q8"/>
    <mergeCell ref="B9:Q9"/>
    <mergeCell ref="B22:B27"/>
    <mergeCell ref="C22:C27"/>
    <mergeCell ref="Q22:Q27"/>
    <mergeCell ref="D23:J23"/>
    <mergeCell ref="A101:A106"/>
    <mergeCell ref="B101:B106"/>
    <mergeCell ref="D102:J102"/>
    <mergeCell ref="A47:A52"/>
    <mergeCell ref="B47:B52"/>
    <mergeCell ref="A83:A88"/>
    <mergeCell ref="B83:B88"/>
    <mergeCell ref="Q83:Q88"/>
    <mergeCell ref="D84:J84"/>
    <mergeCell ref="A71:A76"/>
    <mergeCell ref="A59:A64"/>
    <mergeCell ref="B59:B64"/>
    <mergeCell ref="C59:C64"/>
    <mergeCell ref="Q59:Q64"/>
    <mergeCell ref="D60:J60"/>
    <mergeCell ref="A77:A82"/>
    <mergeCell ref="B77:B82"/>
    <mergeCell ref="C77:C82"/>
    <mergeCell ref="Q77:Q82"/>
    <mergeCell ref="B34:B39"/>
    <mergeCell ref="D194:J194"/>
    <mergeCell ref="A175:A180"/>
    <mergeCell ref="B175:B180"/>
    <mergeCell ref="C175:C180"/>
    <mergeCell ref="Q175:Q180"/>
    <mergeCell ref="D176:J176"/>
    <mergeCell ref="A181:A186"/>
    <mergeCell ref="B181:B186"/>
    <mergeCell ref="C181:C186"/>
    <mergeCell ref="Q181:Q186"/>
    <mergeCell ref="D182:J182"/>
    <mergeCell ref="A205:A210"/>
    <mergeCell ref="B205:B210"/>
    <mergeCell ref="C205:C210"/>
    <mergeCell ref="Q205:Q210"/>
    <mergeCell ref="D206:J206"/>
    <mergeCell ref="A199:A204"/>
    <mergeCell ref="B199:B204"/>
    <mergeCell ref="C199:C204"/>
    <mergeCell ref="Q199:Q204"/>
    <mergeCell ref="D200:J200"/>
    <mergeCell ref="B169:B174"/>
    <mergeCell ref="C169:C174"/>
    <mergeCell ref="Q169:Q174"/>
    <mergeCell ref="D170:J170"/>
    <mergeCell ref="A187:A192"/>
    <mergeCell ref="B187:B192"/>
    <mergeCell ref="A16:A21"/>
    <mergeCell ref="B16:B21"/>
    <mergeCell ref="C16:C21"/>
    <mergeCell ref="Q16:Q21"/>
    <mergeCell ref="D17:J17"/>
    <mergeCell ref="A40:A45"/>
    <mergeCell ref="B40:B45"/>
    <mergeCell ref="C40:C45"/>
    <mergeCell ref="K40:K45"/>
    <mergeCell ref="L40:L45"/>
    <mergeCell ref="M40:M45"/>
    <mergeCell ref="N40:N45"/>
    <mergeCell ref="O40:O45"/>
    <mergeCell ref="P40:P45"/>
    <mergeCell ref="Q40:Q45"/>
    <mergeCell ref="D41:J41"/>
    <mergeCell ref="A34:A39"/>
    <mergeCell ref="A22:A27"/>
    <mergeCell ref="C34:C39"/>
    <mergeCell ref="Q34:Q39"/>
    <mergeCell ref="D35:J35"/>
    <mergeCell ref="A28:A33"/>
    <mergeCell ref="B28:B33"/>
    <mergeCell ref="A107:A112"/>
    <mergeCell ref="B107:B112"/>
    <mergeCell ref="C107:C112"/>
    <mergeCell ref="K107:K112"/>
    <mergeCell ref="L107:L112"/>
    <mergeCell ref="M107:M112"/>
    <mergeCell ref="N107:N112"/>
    <mergeCell ref="O107:O112"/>
    <mergeCell ref="P107:P112"/>
    <mergeCell ref="D108:J108"/>
    <mergeCell ref="C28:C33"/>
    <mergeCell ref="Q28:Q33"/>
    <mergeCell ref="D29:J29"/>
    <mergeCell ref="C47:C52"/>
    <mergeCell ref="A65:A70"/>
    <mergeCell ref="B65:B70"/>
    <mergeCell ref="Q65:Q70"/>
    <mergeCell ref="D66:J66"/>
    <mergeCell ref="B46:Q46"/>
    <mergeCell ref="Q211:Q216"/>
    <mergeCell ref="D212:J212"/>
    <mergeCell ref="C187:C192"/>
    <mergeCell ref="Q187:Q192"/>
    <mergeCell ref="D188:J188"/>
    <mergeCell ref="A163:A168"/>
    <mergeCell ref="B163:B168"/>
    <mergeCell ref="C163:C168"/>
    <mergeCell ref="Q163:Q168"/>
    <mergeCell ref="D164:J164"/>
    <mergeCell ref="A193:A198"/>
    <mergeCell ref="B193:B198"/>
    <mergeCell ref="C193:C198"/>
    <mergeCell ref="Q193:Q198"/>
    <mergeCell ref="A211:A216"/>
    <mergeCell ref="B211:B216"/>
    <mergeCell ref="C211:C216"/>
    <mergeCell ref="K211:K216"/>
    <mergeCell ref="L211:L216"/>
    <mergeCell ref="M211:M216"/>
    <mergeCell ref="N211:N216"/>
    <mergeCell ref="O211:O216"/>
    <mergeCell ref="P211:P216"/>
    <mergeCell ref="A169:A174"/>
    <mergeCell ref="Q107:Q112"/>
    <mergeCell ref="C83:C88"/>
    <mergeCell ref="Q47:Q52"/>
    <mergeCell ref="D48:J48"/>
    <mergeCell ref="D72:J72"/>
    <mergeCell ref="B71:B76"/>
    <mergeCell ref="C71:C76"/>
    <mergeCell ref="Q71:Q76"/>
    <mergeCell ref="Q53:Q58"/>
    <mergeCell ref="D54:J54"/>
  </mergeCells>
  <pageMargins left="0.31496062992125984" right="0.31496062992125984" top="0.74803149606299213" bottom="0.55118110236220474" header="0.31496062992125984" footer="0.31496062992125984"/>
  <pageSetup paperSize="9" scale="68" firstPageNumber="52" fitToHeight="0" orientation="landscape" useFirstPageNumber="1" r:id="rId1"/>
  <headerFooter>
    <oddHeader>&amp;C&amp;P</oddHeader>
  </headerFooter>
  <rowBreaks count="5" manualBreakCount="5">
    <brk id="39" max="16383" man="1"/>
    <brk id="82" max="16383" man="1"/>
    <brk id="125" max="16383" man="1"/>
    <brk id="168" max="16383" man="1"/>
    <brk id="2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view="pageLayout" zoomScaleNormal="100" zoomScaleSheetLayoutView="115" workbookViewId="0">
      <selection sqref="A1:H1048576"/>
    </sheetView>
  </sheetViews>
  <sheetFormatPr defaultRowHeight="15" x14ac:dyDescent="0.25"/>
  <cols>
    <col min="1" max="1" width="3" customWidth="1"/>
    <col min="2" max="2" width="41.85546875" customWidth="1"/>
    <col min="3" max="8" width="12.7109375" customWidth="1"/>
  </cols>
  <sheetData>
    <row r="1" spans="1:8" x14ac:dyDescent="0.25">
      <c r="D1" s="254" t="s">
        <v>167</v>
      </c>
      <c r="E1" s="254"/>
      <c r="F1" s="254"/>
      <c r="G1" s="254"/>
      <c r="H1" s="254"/>
    </row>
    <row r="2" spans="1:8" ht="16.5" customHeight="1" x14ac:dyDescent="0.25">
      <c r="A2" s="227" t="s">
        <v>294</v>
      </c>
      <c r="B2" s="228"/>
      <c r="C2" s="228"/>
      <c r="D2" s="228"/>
      <c r="E2" s="228"/>
      <c r="F2" s="228"/>
      <c r="G2" s="228"/>
      <c r="H2" s="228"/>
    </row>
    <row r="3" spans="1:8" s="29" customFormat="1" ht="40.5" customHeight="1" x14ac:dyDescent="0.2">
      <c r="A3" s="240" t="s">
        <v>162</v>
      </c>
      <c r="B3" s="240"/>
      <c r="C3" s="240"/>
      <c r="D3" s="240"/>
      <c r="E3" s="240"/>
      <c r="F3" s="240"/>
      <c r="G3" s="240"/>
      <c r="H3" s="240"/>
    </row>
    <row r="4" spans="1:8" x14ac:dyDescent="0.25">
      <c r="A4" s="229"/>
      <c r="B4" s="229"/>
      <c r="C4" s="229"/>
      <c r="D4" s="229"/>
      <c r="E4" s="229"/>
      <c r="F4" s="229"/>
      <c r="G4" s="229"/>
      <c r="H4" s="229"/>
    </row>
    <row r="5" spans="1:8" ht="12.75" customHeight="1" thickBot="1" x14ac:dyDescent="0.3">
      <c r="A5" s="229" t="s">
        <v>130</v>
      </c>
      <c r="B5" s="229"/>
      <c r="C5" s="229"/>
      <c r="D5" s="229"/>
      <c r="E5" s="229"/>
      <c r="F5" s="229"/>
      <c r="G5" s="229"/>
      <c r="H5" s="229"/>
    </row>
    <row r="6" spans="1:8" ht="15.75" customHeight="1" x14ac:dyDescent="0.25">
      <c r="A6" s="230" t="s">
        <v>131</v>
      </c>
      <c r="B6" s="231"/>
      <c r="C6" s="31" t="s">
        <v>132</v>
      </c>
      <c r="D6" s="230" t="s">
        <v>133</v>
      </c>
      <c r="E6" s="236"/>
      <c r="F6" s="236"/>
      <c r="G6" s="236"/>
      <c r="H6" s="231"/>
    </row>
    <row r="7" spans="1:8" ht="16.5" customHeight="1" thickBot="1" x14ac:dyDescent="0.3">
      <c r="A7" s="232"/>
      <c r="B7" s="233"/>
      <c r="C7" s="32" t="s">
        <v>26</v>
      </c>
      <c r="D7" s="234" t="s">
        <v>134</v>
      </c>
      <c r="E7" s="237"/>
      <c r="F7" s="237"/>
      <c r="G7" s="237"/>
      <c r="H7" s="235"/>
    </row>
    <row r="8" spans="1:8" ht="16.5" thickBot="1" x14ac:dyDescent="0.3">
      <c r="A8" s="234"/>
      <c r="B8" s="235"/>
      <c r="C8" s="33"/>
      <c r="D8" s="34" t="s">
        <v>210</v>
      </c>
      <c r="E8" s="115" t="s">
        <v>211</v>
      </c>
      <c r="F8" s="115" t="s">
        <v>212</v>
      </c>
      <c r="G8" s="115" t="s">
        <v>213</v>
      </c>
      <c r="H8" s="115" t="s">
        <v>214</v>
      </c>
    </row>
    <row r="9" spans="1:8" ht="16.5" thickBot="1" x14ac:dyDescent="0.3">
      <c r="A9" s="221">
        <v>1</v>
      </c>
      <c r="B9" s="222"/>
      <c r="C9" s="34">
        <v>2</v>
      </c>
      <c r="D9" s="34">
        <v>3</v>
      </c>
      <c r="E9" s="115">
        <v>4</v>
      </c>
      <c r="F9" s="115">
        <v>5</v>
      </c>
      <c r="G9" s="115">
        <v>6</v>
      </c>
      <c r="H9" s="115">
        <v>7</v>
      </c>
    </row>
    <row r="10" spans="1:8" s="8" customFormat="1" ht="56.25" customHeight="1" thickBot="1" x14ac:dyDescent="0.3">
      <c r="A10" s="263" t="s">
        <v>163</v>
      </c>
      <c r="B10" s="264"/>
      <c r="C10" s="98">
        <f>SUM(D10:H10)</f>
        <v>30111.000980000001</v>
      </c>
      <c r="D10" s="98">
        <f>SUM(D12:D15)</f>
        <v>10027.000980000001</v>
      </c>
      <c r="E10" s="98">
        <f t="shared" ref="E10:F10" si="0">SUM(E12:E15)</f>
        <v>0</v>
      </c>
      <c r="F10" s="98">
        <f t="shared" si="0"/>
        <v>0</v>
      </c>
      <c r="G10" s="98">
        <f t="shared" ref="G10:H10" si="1">SUM(G12:G15)</f>
        <v>10034</v>
      </c>
      <c r="H10" s="98">
        <f t="shared" si="1"/>
        <v>10050</v>
      </c>
    </row>
    <row r="11" spans="1:8" ht="16.5" thickBot="1" x14ac:dyDescent="0.3">
      <c r="A11" s="35"/>
      <c r="B11" s="36" t="s">
        <v>136</v>
      </c>
      <c r="C11" s="95"/>
      <c r="D11" s="95"/>
      <c r="E11" s="95"/>
      <c r="F11" s="95"/>
      <c r="G11" s="95"/>
      <c r="H11" s="95"/>
    </row>
    <row r="12" spans="1:8" ht="32.25" thickBot="1" x14ac:dyDescent="0.3">
      <c r="A12" s="37"/>
      <c r="B12" s="38" t="s">
        <v>137</v>
      </c>
      <c r="C12" s="99">
        <f>SUM(D12:H12)</f>
        <v>22054.18506</v>
      </c>
      <c r="D12" s="99">
        <f>'ПОМ ПП 2'!F219</f>
        <v>1970.1850599999998</v>
      </c>
      <c r="E12" s="99">
        <f>'ПОМ ПП 2'!G219</f>
        <v>0</v>
      </c>
      <c r="F12" s="99">
        <f>'ПОМ ПП 2'!H219</f>
        <v>0</v>
      </c>
      <c r="G12" s="99">
        <f>'ПОМ ПП 2'!I219</f>
        <v>10034</v>
      </c>
      <c r="H12" s="99">
        <f>'ПОМ ПП 2'!J219</f>
        <v>10050</v>
      </c>
    </row>
    <row r="13" spans="1:8" ht="16.5" thickBot="1" x14ac:dyDescent="0.3">
      <c r="A13" s="39"/>
      <c r="B13" s="39" t="s">
        <v>138</v>
      </c>
      <c r="C13" s="99">
        <f t="shared" ref="C13:C15" si="2">SUM(D13:H13)</f>
        <v>8056.81592</v>
      </c>
      <c r="D13" s="99">
        <f>'ПОМ ПП 2'!F220</f>
        <v>8056.81592</v>
      </c>
      <c r="E13" s="99">
        <f>'ПОМ ПП 2'!G220</f>
        <v>0</v>
      </c>
      <c r="F13" s="99">
        <f>'ПОМ ПП 2'!H220</f>
        <v>0</v>
      </c>
      <c r="G13" s="99">
        <f>'ПОМ ПП 2'!I220</f>
        <v>0</v>
      </c>
      <c r="H13" s="99">
        <f>'ПОМ ПП 2'!J220</f>
        <v>0</v>
      </c>
    </row>
    <row r="14" spans="1:8" ht="16.5" thickBot="1" x14ac:dyDescent="0.3">
      <c r="A14" s="39"/>
      <c r="B14" s="36" t="s">
        <v>139</v>
      </c>
      <c r="C14" s="99">
        <f t="shared" si="2"/>
        <v>0</v>
      </c>
      <c r="D14" s="99">
        <f>'ПОМ ПП 2'!F221</f>
        <v>0</v>
      </c>
      <c r="E14" s="99">
        <f>'ПОМ ПП 2'!G221</f>
        <v>0</v>
      </c>
      <c r="F14" s="99">
        <f>'ПОМ ПП 2'!H221</f>
        <v>0</v>
      </c>
      <c r="G14" s="99">
        <f>'ПОМ ПП 2'!I221</f>
        <v>0</v>
      </c>
      <c r="H14" s="99">
        <f>'ПОМ ПП 2'!J221</f>
        <v>0</v>
      </c>
    </row>
    <row r="15" spans="1:8" ht="16.5" thickBot="1" x14ac:dyDescent="0.3">
      <c r="A15" s="40"/>
      <c r="B15" s="36" t="s">
        <v>140</v>
      </c>
      <c r="C15" s="92">
        <f t="shared" si="2"/>
        <v>0</v>
      </c>
      <c r="D15" s="99">
        <f>'ПОМ ПП 2'!F222</f>
        <v>0</v>
      </c>
      <c r="E15" s="99">
        <f>'ПОМ ПП 2'!G222</f>
        <v>0</v>
      </c>
      <c r="F15" s="99">
        <f>'ПОМ ПП 2'!H222</f>
        <v>0</v>
      </c>
      <c r="G15" s="99">
        <f>'ПОМ ПП 2'!I222</f>
        <v>0</v>
      </c>
      <c r="H15" s="99">
        <f>'ПОМ ПП 2'!J222</f>
        <v>0</v>
      </c>
    </row>
    <row r="16" spans="1:8" ht="16.5" thickBot="1" x14ac:dyDescent="0.3">
      <c r="A16" s="37"/>
      <c r="B16" s="41" t="s">
        <v>141</v>
      </c>
      <c r="C16" s="95">
        <f>SUM(D16:H16)</f>
        <v>22054.18506</v>
      </c>
      <c r="D16" s="92">
        <f>D12</f>
        <v>1970.1850599999998</v>
      </c>
      <c r="E16" s="92">
        <f t="shared" ref="E16:F16" si="3">E12</f>
        <v>0</v>
      </c>
      <c r="F16" s="92">
        <f t="shared" si="3"/>
        <v>0</v>
      </c>
      <c r="G16" s="93">
        <f t="shared" ref="G16:H16" si="4">G12</f>
        <v>10034</v>
      </c>
      <c r="H16" s="93">
        <f t="shared" si="4"/>
        <v>10050</v>
      </c>
    </row>
    <row r="17" spans="1:8" s="8" customFormat="1" ht="26.25" customHeight="1" thickBot="1" x14ac:dyDescent="0.3">
      <c r="A17" s="42"/>
      <c r="B17" s="43" t="s">
        <v>142</v>
      </c>
      <c r="C17" s="98">
        <f>SUM(D17:H17)</f>
        <v>1844.7</v>
      </c>
      <c r="D17" s="98">
        <f>SUM(D18:D21)</f>
        <v>1844.7</v>
      </c>
      <c r="E17" s="98">
        <f t="shared" ref="E17:F17" si="5">SUM(E18:E21)</f>
        <v>0</v>
      </c>
      <c r="F17" s="98">
        <f t="shared" si="5"/>
        <v>0</v>
      </c>
      <c r="G17" s="98">
        <f t="shared" ref="G17:H17" si="6">SUM(G18:G21)</f>
        <v>0</v>
      </c>
      <c r="H17" s="98">
        <f t="shared" si="6"/>
        <v>0</v>
      </c>
    </row>
    <row r="18" spans="1:8" ht="32.25" thickBot="1" x14ac:dyDescent="0.3">
      <c r="A18" s="37"/>
      <c r="B18" s="38" t="s">
        <v>143</v>
      </c>
      <c r="C18" s="99">
        <f>SUM(D18:H18)</f>
        <v>402</v>
      </c>
      <c r="D18" s="99">
        <f>'ПОМ ПП 2'!F67+'ПОМ ПП 2'!F97</f>
        <v>402</v>
      </c>
      <c r="E18" s="99">
        <f>'ПОМ ПП 2'!G67+'ПОМ ПП 2'!G97</f>
        <v>0</v>
      </c>
      <c r="F18" s="99">
        <f>'ПОМ ПП 2'!H67+'ПОМ ПП 2'!H97</f>
        <v>0</v>
      </c>
      <c r="G18" s="99">
        <f>'ПОМ ПП 2'!I67+'ПОМ ПП 2'!I97</f>
        <v>0</v>
      </c>
      <c r="H18" s="99">
        <f>'ПОМ ПП 2'!J67+'ПОМ ПП 2'!J97</f>
        <v>0</v>
      </c>
    </row>
    <row r="19" spans="1:8" ht="16.5" thickBot="1" x14ac:dyDescent="0.3">
      <c r="A19" s="39"/>
      <c r="B19" s="39" t="s">
        <v>138</v>
      </c>
      <c r="C19" s="99">
        <f t="shared" ref="C19:C21" si="7">SUM(D19:H19)</f>
        <v>1442.7</v>
      </c>
      <c r="D19" s="99">
        <f>'ПОМ ПП 2'!F68+'ПОМ ПП 2'!F98</f>
        <v>1442.7</v>
      </c>
      <c r="E19" s="99">
        <f>'ПОМ ПП 2'!G68+'ПОМ ПП 2'!G98</f>
        <v>0</v>
      </c>
      <c r="F19" s="99">
        <f>'ПОМ ПП 2'!H68+'ПОМ ПП 2'!H98</f>
        <v>0</v>
      </c>
      <c r="G19" s="99">
        <f>'ПОМ ПП 2'!I68+'ПОМ ПП 2'!I98</f>
        <v>0</v>
      </c>
      <c r="H19" s="99">
        <f>'ПОМ ПП 2'!J68+'ПОМ ПП 2'!J98</f>
        <v>0</v>
      </c>
    </row>
    <row r="20" spans="1:8" ht="16.5" thickBot="1" x14ac:dyDescent="0.3">
      <c r="A20" s="39"/>
      <c r="B20" s="36" t="s">
        <v>144</v>
      </c>
      <c r="C20" s="99">
        <f t="shared" si="7"/>
        <v>0</v>
      </c>
      <c r="D20" s="99">
        <f>'ПОМ ПП 2'!F69+'ПОМ ПП 2'!F99</f>
        <v>0</v>
      </c>
      <c r="E20" s="99">
        <f>'ПОМ ПП 2'!G69+'ПОМ ПП 2'!G99</f>
        <v>0</v>
      </c>
      <c r="F20" s="99">
        <f>'ПОМ ПП 2'!H69+'ПОМ ПП 2'!H99</f>
        <v>0</v>
      </c>
      <c r="G20" s="99">
        <f>'ПОМ ПП 2'!I69+'ПОМ ПП 2'!I99</f>
        <v>0</v>
      </c>
      <c r="H20" s="99">
        <f>'ПОМ ПП 2'!J69+'ПОМ ПП 2'!J99</f>
        <v>0</v>
      </c>
    </row>
    <row r="21" spans="1:8" ht="16.5" thickBot="1" x14ac:dyDescent="0.3">
      <c r="A21" s="39"/>
      <c r="B21" s="36" t="s">
        <v>145</v>
      </c>
      <c r="C21" s="103">
        <f t="shared" si="7"/>
        <v>0</v>
      </c>
      <c r="D21" s="99">
        <f>'ПОМ ПП 2'!F70+'ПОМ ПП 2'!F100</f>
        <v>0</v>
      </c>
      <c r="E21" s="99">
        <f>'ПОМ ПП 2'!G70+'ПОМ ПП 2'!G100</f>
        <v>0</v>
      </c>
      <c r="F21" s="99">
        <f>'ПОМ ПП 2'!H70+'ПОМ ПП 2'!H100</f>
        <v>0</v>
      </c>
      <c r="G21" s="99">
        <f>'ПОМ ПП 2'!I70+'ПОМ ПП 2'!I100</f>
        <v>0</v>
      </c>
      <c r="H21" s="99">
        <f>'ПОМ ПП 2'!J70+'ПОМ ПП 2'!J100</f>
        <v>0</v>
      </c>
    </row>
    <row r="22" spans="1:8" ht="16.5" thickBot="1" x14ac:dyDescent="0.3">
      <c r="A22" s="39"/>
      <c r="B22" s="41" t="s">
        <v>146</v>
      </c>
      <c r="C22" s="104">
        <f>SUM(D22:H22)</f>
        <v>0</v>
      </c>
      <c r="D22" s="101"/>
      <c r="E22" s="101"/>
      <c r="F22" s="101"/>
      <c r="G22" s="101"/>
      <c r="H22" s="101"/>
    </row>
    <row r="23" spans="1:8" s="8" customFormat="1" ht="24.75" customHeight="1" thickBot="1" x14ac:dyDescent="0.3">
      <c r="A23" s="44"/>
      <c r="B23" s="43" t="s">
        <v>147</v>
      </c>
      <c r="C23" s="98">
        <f>SUM(D23:H23)</f>
        <v>5045</v>
      </c>
      <c r="D23" s="98">
        <f>SUM(D24:D27)</f>
        <v>545</v>
      </c>
      <c r="E23" s="98">
        <f t="shared" ref="E23:F23" si="8">SUM(E24:E27)</f>
        <v>0</v>
      </c>
      <c r="F23" s="98">
        <f t="shared" si="8"/>
        <v>0</v>
      </c>
      <c r="G23" s="98">
        <f t="shared" ref="G23:H23" si="9">SUM(G24:G27)</f>
        <v>3000</v>
      </c>
      <c r="H23" s="98">
        <f t="shared" si="9"/>
        <v>1500</v>
      </c>
    </row>
    <row r="24" spans="1:8" ht="32.25" thickBot="1" x14ac:dyDescent="0.3">
      <c r="A24" s="39"/>
      <c r="B24" s="39" t="s">
        <v>143</v>
      </c>
      <c r="C24" s="99">
        <f>SUM(D24:H24)</f>
        <v>5045</v>
      </c>
      <c r="D24" s="99">
        <f>'ПОМ ПП 2'!F73+'ПОМ ПП 2'!F116+'ПОМ ПП 2'!F140+'ПОМ ПП 2'!F189</f>
        <v>545</v>
      </c>
      <c r="E24" s="99">
        <f>'ПОМ ПП 2'!G73+'ПОМ ПП 2'!G116+'ПОМ ПП 2'!G140+'ПОМ ПП 2'!G189</f>
        <v>0</v>
      </c>
      <c r="F24" s="99">
        <f>'ПОМ ПП 2'!H73+'ПОМ ПП 2'!H116+'ПОМ ПП 2'!H140+'ПОМ ПП 2'!H189</f>
        <v>0</v>
      </c>
      <c r="G24" s="99">
        <f>'ПОМ ПП 2'!I73+'ПОМ ПП 2'!I116+'ПОМ ПП 2'!I140+'ПОМ ПП 2'!I189</f>
        <v>3000</v>
      </c>
      <c r="H24" s="99">
        <f>'ПОМ ПП 2'!J73+'ПОМ ПП 2'!J116+'ПОМ ПП 2'!J140+'ПОМ ПП 2'!J189</f>
        <v>1500</v>
      </c>
    </row>
    <row r="25" spans="1:8" ht="16.5" thickBot="1" x14ac:dyDescent="0.3">
      <c r="A25" s="39"/>
      <c r="B25" s="36" t="s">
        <v>138</v>
      </c>
      <c r="C25" s="99">
        <f t="shared" ref="C25:C28" si="10">SUM(D25:H25)</f>
        <v>0</v>
      </c>
      <c r="D25" s="99">
        <f>'ПОМ ПП 2'!F74+'ПОМ ПП 2'!F117+'ПОМ ПП 2'!F141+'ПОМ ПП 2'!F190</f>
        <v>0</v>
      </c>
      <c r="E25" s="99">
        <f>'ПОМ ПП 2'!G74+'ПОМ ПП 2'!G117+'ПОМ ПП 2'!G141+'ПОМ ПП 2'!G190</f>
        <v>0</v>
      </c>
      <c r="F25" s="99">
        <f>'ПОМ ПП 2'!H74+'ПОМ ПП 2'!H117+'ПОМ ПП 2'!H141+'ПОМ ПП 2'!H190</f>
        <v>0</v>
      </c>
      <c r="G25" s="99">
        <f>'ПОМ ПП 2'!I74+'ПОМ ПП 2'!I117+'ПОМ ПП 2'!I141+'ПОМ ПП 2'!I190</f>
        <v>0</v>
      </c>
      <c r="H25" s="99">
        <f>'ПОМ ПП 2'!J74+'ПОМ ПП 2'!J117+'ПОМ ПП 2'!J141+'ПОМ ПП 2'!J190</f>
        <v>0</v>
      </c>
    </row>
    <row r="26" spans="1:8" ht="16.5" thickBot="1" x14ac:dyDescent="0.3">
      <c r="A26" s="39"/>
      <c r="B26" s="36" t="s">
        <v>144</v>
      </c>
      <c r="C26" s="99">
        <f t="shared" si="10"/>
        <v>0</v>
      </c>
      <c r="D26" s="99">
        <f>'ПОМ ПП 2'!F75+'ПОМ ПП 2'!F118+'ПОМ ПП 2'!F142+'ПОМ ПП 2'!F191</f>
        <v>0</v>
      </c>
      <c r="E26" s="99">
        <f>'ПОМ ПП 2'!G75+'ПОМ ПП 2'!G118+'ПОМ ПП 2'!G142+'ПОМ ПП 2'!G191</f>
        <v>0</v>
      </c>
      <c r="F26" s="99">
        <f>'ПОМ ПП 2'!H75+'ПОМ ПП 2'!H118+'ПОМ ПП 2'!H142+'ПОМ ПП 2'!H191</f>
        <v>0</v>
      </c>
      <c r="G26" s="99">
        <f>'ПОМ ПП 2'!I75+'ПОМ ПП 2'!I118+'ПОМ ПП 2'!I142+'ПОМ ПП 2'!I191</f>
        <v>0</v>
      </c>
      <c r="H26" s="99">
        <f>'ПОМ ПП 2'!J75+'ПОМ ПП 2'!J118+'ПОМ ПП 2'!J142+'ПОМ ПП 2'!J191</f>
        <v>0</v>
      </c>
    </row>
    <row r="27" spans="1:8" ht="16.5" thickBot="1" x14ac:dyDescent="0.3">
      <c r="A27" s="39"/>
      <c r="B27" s="36" t="s">
        <v>145</v>
      </c>
      <c r="C27" s="103">
        <f t="shared" si="10"/>
        <v>0</v>
      </c>
      <c r="D27" s="99">
        <f>'ПОМ ПП 2'!F76+'ПОМ ПП 2'!F119+'ПОМ ПП 2'!F143+'ПОМ ПП 2'!F192</f>
        <v>0</v>
      </c>
      <c r="E27" s="99">
        <f>'ПОМ ПП 2'!G76+'ПОМ ПП 2'!G119+'ПОМ ПП 2'!G143+'ПОМ ПП 2'!G192</f>
        <v>0</v>
      </c>
      <c r="F27" s="99">
        <f>'ПОМ ПП 2'!H76+'ПОМ ПП 2'!H119+'ПОМ ПП 2'!H143+'ПОМ ПП 2'!H192</f>
        <v>0</v>
      </c>
      <c r="G27" s="99">
        <f>'ПОМ ПП 2'!I76+'ПОМ ПП 2'!I119+'ПОМ ПП 2'!I143+'ПОМ ПП 2'!I192</f>
        <v>0</v>
      </c>
      <c r="H27" s="99">
        <f>'ПОМ ПП 2'!J76+'ПОМ ПП 2'!J119+'ПОМ ПП 2'!J143+'ПОМ ПП 2'!J192</f>
        <v>0</v>
      </c>
    </row>
    <row r="28" spans="1:8" ht="16.5" thickBot="1" x14ac:dyDescent="0.3">
      <c r="A28" s="39"/>
      <c r="B28" s="36" t="s">
        <v>148</v>
      </c>
      <c r="C28" s="103">
        <f t="shared" si="10"/>
        <v>0</v>
      </c>
      <c r="D28" s="92"/>
      <c r="E28" s="101"/>
      <c r="F28" s="101"/>
      <c r="G28" s="101"/>
      <c r="H28" s="101"/>
    </row>
    <row r="29" spans="1:8" s="8" customFormat="1" ht="26.25" customHeight="1" thickBot="1" x14ac:dyDescent="0.3">
      <c r="A29" s="44"/>
      <c r="B29" s="43" t="s">
        <v>149</v>
      </c>
      <c r="C29" s="98">
        <f>SUM(D29:H29)</f>
        <v>9010</v>
      </c>
      <c r="D29" s="98">
        <f>SUM(D30:D33)</f>
        <v>460</v>
      </c>
      <c r="E29" s="98">
        <f t="shared" ref="E29:F29" si="11">SUM(E30:E33)</f>
        <v>0</v>
      </c>
      <c r="F29" s="98">
        <f t="shared" si="11"/>
        <v>0</v>
      </c>
      <c r="G29" s="98">
        <f t="shared" ref="G29:H29" si="12">SUM(G30:G33)</f>
        <v>200</v>
      </c>
      <c r="H29" s="98">
        <f t="shared" si="12"/>
        <v>8350</v>
      </c>
    </row>
    <row r="30" spans="1:8" ht="32.25" thickBot="1" x14ac:dyDescent="0.3">
      <c r="A30" s="39"/>
      <c r="B30" s="39" t="s">
        <v>143</v>
      </c>
      <c r="C30" s="99">
        <f>SUM(D30:H30)</f>
        <v>8573</v>
      </c>
      <c r="D30" s="105">
        <f>'ПОМ ПП 2'!F49+'ПОМ ПП 2'!F55</f>
        <v>23</v>
      </c>
      <c r="E30" s="105">
        <f>'ПОМ ПП 2'!G49+'ПОМ ПП 2'!G55</f>
        <v>0</v>
      </c>
      <c r="F30" s="105">
        <f>'ПОМ ПП 2'!H49+'ПОМ ПП 2'!H55</f>
        <v>0</v>
      </c>
      <c r="G30" s="105">
        <f>'ПОМ ПП 2'!I49+'ПОМ ПП 2'!I55</f>
        <v>200</v>
      </c>
      <c r="H30" s="105">
        <f>'ПОМ ПП 2'!J49+'ПОМ ПП 2'!J55</f>
        <v>8350</v>
      </c>
    </row>
    <row r="31" spans="1:8" ht="16.5" thickBot="1" x14ac:dyDescent="0.3">
      <c r="A31" s="39"/>
      <c r="B31" s="36" t="s">
        <v>138</v>
      </c>
      <c r="C31" s="99">
        <f t="shared" ref="C31:C34" si="13">SUM(D31:H31)</f>
        <v>437</v>
      </c>
      <c r="D31" s="105">
        <f>'ПОМ ПП 2'!F50+'ПОМ ПП 2'!F56</f>
        <v>437</v>
      </c>
      <c r="E31" s="105">
        <f>'ПОМ ПП 2'!G50+'ПОМ ПП 2'!G56</f>
        <v>0</v>
      </c>
      <c r="F31" s="105">
        <f>'ПОМ ПП 2'!H50+'ПОМ ПП 2'!H56</f>
        <v>0</v>
      </c>
      <c r="G31" s="105">
        <f>'ПОМ ПП 2'!I50+'ПОМ ПП 2'!I56</f>
        <v>0</v>
      </c>
      <c r="H31" s="105">
        <f>'ПОМ ПП 2'!J50+'ПОМ ПП 2'!J56</f>
        <v>0</v>
      </c>
    </row>
    <row r="32" spans="1:8" ht="16.5" thickBot="1" x14ac:dyDescent="0.3">
      <c r="A32" s="39"/>
      <c r="B32" s="36" t="s">
        <v>144</v>
      </c>
      <c r="C32" s="99">
        <f t="shared" si="13"/>
        <v>0</v>
      </c>
      <c r="D32" s="105">
        <f>'ПОМ ПП 2'!F51+'ПОМ ПП 2'!F57</f>
        <v>0</v>
      </c>
      <c r="E32" s="105">
        <f>'ПОМ ПП 2'!G51+'ПОМ ПП 2'!G57</f>
        <v>0</v>
      </c>
      <c r="F32" s="105">
        <f>'ПОМ ПП 2'!H51+'ПОМ ПП 2'!H57</f>
        <v>0</v>
      </c>
      <c r="G32" s="105">
        <f>'ПОМ ПП 2'!I51+'ПОМ ПП 2'!I57</f>
        <v>0</v>
      </c>
      <c r="H32" s="105">
        <f>'ПОМ ПП 2'!J51+'ПОМ ПП 2'!J57</f>
        <v>0</v>
      </c>
    </row>
    <row r="33" spans="1:8" ht="16.5" thickBot="1" x14ac:dyDescent="0.3">
      <c r="A33" s="39"/>
      <c r="B33" s="36" t="s">
        <v>145</v>
      </c>
      <c r="C33" s="103">
        <f t="shared" si="13"/>
        <v>0</v>
      </c>
      <c r="D33" s="105">
        <f>'ПОМ ПП 2'!F52+'ПОМ ПП 2'!F58</f>
        <v>0</v>
      </c>
      <c r="E33" s="105">
        <f>'ПОМ ПП 2'!G52+'ПОМ ПП 2'!G58</f>
        <v>0</v>
      </c>
      <c r="F33" s="105">
        <f>'ПОМ ПП 2'!H52+'ПОМ ПП 2'!H58</f>
        <v>0</v>
      </c>
      <c r="G33" s="105">
        <f>'ПОМ ПП 2'!I52+'ПОМ ПП 2'!I58</f>
        <v>0</v>
      </c>
      <c r="H33" s="105">
        <f>'ПОМ ПП 2'!J52+'ПОМ ПП 2'!J58</f>
        <v>0</v>
      </c>
    </row>
    <row r="34" spans="1:8" ht="16.5" thickBot="1" x14ac:dyDescent="0.3">
      <c r="A34" s="39"/>
      <c r="B34" s="36" t="s">
        <v>148</v>
      </c>
      <c r="C34" s="103">
        <f t="shared" si="13"/>
        <v>0</v>
      </c>
      <c r="D34" s="101"/>
      <c r="E34" s="101"/>
      <c r="F34" s="101"/>
      <c r="G34" s="101"/>
      <c r="H34" s="101"/>
    </row>
    <row r="35" spans="1:8" s="8" customFormat="1" ht="26.25" hidden="1" customHeight="1" thickBot="1" x14ac:dyDescent="0.3">
      <c r="A35" s="44"/>
      <c r="B35" s="43" t="s">
        <v>150</v>
      </c>
      <c r="C35" s="98">
        <f>SUM(D35:H35)</f>
        <v>0</v>
      </c>
      <c r="D35" s="98">
        <f>SUM(D36:D39)</f>
        <v>0</v>
      </c>
      <c r="E35" s="98">
        <f t="shared" ref="E35:F35" si="14">SUM(E36:E39)</f>
        <v>0</v>
      </c>
      <c r="F35" s="98">
        <f t="shared" si="14"/>
        <v>0</v>
      </c>
      <c r="G35" s="98">
        <f t="shared" ref="G35:H35" si="15">SUM(G36:G39)</f>
        <v>0</v>
      </c>
      <c r="H35" s="98">
        <f t="shared" si="15"/>
        <v>0</v>
      </c>
    </row>
    <row r="36" spans="1:8" ht="32.25" hidden="1" thickBot="1" x14ac:dyDescent="0.3">
      <c r="A36" s="39"/>
      <c r="B36" s="39" t="s">
        <v>143</v>
      </c>
      <c r="C36" s="99">
        <f>SUM(D36:H36)</f>
        <v>0</v>
      </c>
      <c r="D36" s="99"/>
      <c r="E36" s="99"/>
      <c r="F36" s="99"/>
      <c r="G36" s="99"/>
      <c r="H36" s="99"/>
    </row>
    <row r="37" spans="1:8" ht="16.5" hidden="1" thickBot="1" x14ac:dyDescent="0.3">
      <c r="A37" s="39"/>
      <c r="B37" s="36" t="s">
        <v>138</v>
      </c>
      <c r="C37" s="99">
        <f t="shared" ref="C37:C40" si="16">SUM(D37:H37)</f>
        <v>0</v>
      </c>
      <c r="D37" s="99"/>
      <c r="E37" s="99"/>
      <c r="F37" s="99"/>
      <c r="G37" s="99"/>
      <c r="H37" s="99"/>
    </row>
    <row r="38" spans="1:8" ht="16.5" hidden="1" thickBot="1" x14ac:dyDescent="0.3">
      <c r="A38" s="39"/>
      <c r="B38" s="36" t="s">
        <v>144</v>
      </c>
      <c r="C38" s="99">
        <f t="shared" si="16"/>
        <v>0</v>
      </c>
      <c r="D38" s="99"/>
      <c r="E38" s="99"/>
      <c r="F38" s="99"/>
      <c r="G38" s="99"/>
      <c r="H38" s="99"/>
    </row>
    <row r="39" spans="1:8" ht="16.5" hidden="1" thickBot="1" x14ac:dyDescent="0.3">
      <c r="A39" s="39"/>
      <c r="B39" s="36" t="s">
        <v>145</v>
      </c>
      <c r="C39" s="92">
        <f t="shared" si="16"/>
        <v>0</v>
      </c>
      <c r="D39" s="92"/>
      <c r="E39" s="92"/>
      <c r="F39" s="92"/>
      <c r="G39" s="92"/>
      <c r="H39" s="92"/>
    </row>
    <row r="40" spans="1:8" ht="16.5" hidden="1" thickBot="1" x14ac:dyDescent="0.3">
      <c r="A40" s="39"/>
      <c r="B40" s="36" t="s">
        <v>148</v>
      </c>
      <c r="C40" s="92">
        <f t="shared" si="16"/>
        <v>0</v>
      </c>
      <c r="D40" s="92"/>
      <c r="E40" s="93"/>
      <c r="F40" s="93"/>
      <c r="G40" s="93"/>
      <c r="H40" s="93"/>
    </row>
    <row r="41" spans="1:8" s="8" customFormat="1" ht="26.25" hidden="1" customHeight="1" thickBot="1" x14ac:dyDescent="0.3">
      <c r="A41" s="44"/>
      <c r="B41" s="43" t="s">
        <v>151</v>
      </c>
      <c r="C41" s="98">
        <f>SUM(D41:H41)</f>
        <v>0</v>
      </c>
      <c r="D41" s="98">
        <f>SUM(D42:D45)</f>
        <v>0</v>
      </c>
      <c r="E41" s="98">
        <f t="shared" ref="E41:F41" si="17">SUM(E42:E45)</f>
        <v>0</v>
      </c>
      <c r="F41" s="98">
        <f t="shared" si="17"/>
        <v>0</v>
      </c>
      <c r="G41" s="98">
        <f t="shared" ref="G41:H41" si="18">SUM(G42:G45)</f>
        <v>0</v>
      </c>
      <c r="H41" s="98">
        <f t="shared" si="18"/>
        <v>0</v>
      </c>
    </row>
    <row r="42" spans="1:8" ht="32.25" hidden="1" thickBot="1" x14ac:dyDescent="0.3">
      <c r="A42" s="39"/>
      <c r="B42" s="39" t="s">
        <v>143</v>
      </c>
      <c r="C42" s="99">
        <f>SUM(D42:H42)</f>
        <v>0</v>
      </c>
      <c r="D42" s="99"/>
      <c r="E42" s="99"/>
      <c r="F42" s="99"/>
      <c r="G42" s="99"/>
      <c r="H42" s="99"/>
    </row>
    <row r="43" spans="1:8" ht="16.5" hidden="1" thickBot="1" x14ac:dyDescent="0.3">
      <c r="A43" s="39"/>
      <c r="B43" s="36" t="s">
        <v>138</v>
      </c>
      <c r="C43" s="99">
        <f t="shared" ref="C43:C46" si="19">SUM(D43:H43)</f>
        <v>0</v>
      </c>
      <c r="D43" s="99"/>
      <c r="E43" s="99"/>
      <c r="F43" s="99"/>
      <c r="G43" s="99"/>
      <c r="H43" s="99"/>
    </row>
    <row r="44" spans="1:8" ht="16.5" hidden="1" thickBot="1" x14ac:dyDescent="0.3">
      <c r="A44" s="39"/>
      <c r="B44" s="36" t="s">
        <v>144</v>
      </c>
      <c r="C44" s="99">
        <f t="shared" si="19"/>
        <v>0</v>
      </c>
      <c r="D44" s="99"/>
      <c r="E44" s="99"/>
      <c r="F44" s="99"/>
      <c r="G44" s="99"/>
      <c r="H44" s="99"/>
    </row>
    <row r="45" spans="1:8" ht="16.5" hidden="1" thickBot="1" x14ac:dyDescent="0.3">
      <c r="A45" s="39"/>
      <c r="B45" s="36" t="s">
        <v>145</v>
      </c>
      <c r="C45" s="103">
        <f t="shared" si="19"/>
        <v>0</v>
      </c>
      <c r="D45" s="92"/>
      <c r="E45" s="92"/>
      <c r="F45" s="92"/>
      <c r="G45" s="92"/>
      <c r="H45" s="92"/>
    </row>
    <row r="46" spans="1:8" ht="16.5" hidden="1" thickBot="1" x14ac:dyDescent="0.3">
      <c r="A46" s="39"/>
      <c r="B46" s="36" t="s">
        <v>148</v>
      </c>
      <c r="C46" s="103">
        <f t="shared" si="19"/>
        <v>0</v>
      </c>
      <c r="D46" s="106"/>
      <c r="E46" s="106"/>
      <c r="F46" s="106"/>
      <c r="G46" s="106"/>
      <c r="H46" s="106"/>
    </row>
    <row r="47" spans="1:8" s="8" customFormat="1" ht="25.5" customHeight="1" thickBot="1" x14ac:dyDescent="0.3">
      <c r="A47" s="44"/>
      <c r="B47" s="43" t="s">
        <v>152</v>
      </c>
      <c r="C47" s="98">
        <f>SUM(D47:H47)</f>
        <v>1434.6</v>
      </c>
      <c r="D47" s="98">
        <f>SUM(D48:D51)</f>
        <v>1134.5999999999999</v>
      </c>
      <c r="E47" s="98">
        <f t="shared" ref="E47:F47" si="20">SUM(E48:E51)</f>
        <v>0</v>
      </c>
      <c r="F47" s="98">
        <f t="shared" si="20"/>
        <v>0</v>
      </c>
      <c r="G47" s="98">
        <f t="shared" ref="G47:H47" si="21">SUM(G48:G51)</f>
        <v>300</v>
      </c>
      <c r="H47" s="98">
        <f t="shared" si="21"/>
        <v>0</v>
      </c>
    </row>
    <row r="48" spans="1:8" ht="32.25" thickBot="1" x14ac:dyDescent="0.3">
      <c r="A48" s="39"/>
      <c r="B48" s="39" t="s">
        <v>143</v>
      </c>
      <c r="C48" s="99">
        <f>SUM(D48:H48)</f>
        <v>356.8</v>
      </c>
      <c r="D48" s="99">
        <f>'ПОМ ПП 2'!F79+'ПОМ ПП 2'!F85</f>
        <v>56.8</v>
      </c>
      <c r="E48" s="99">
        <f>'ПОМ ПП 2'!G79+'ПОМ ПП 2'!G85</f>
        <v>0</v>
      </c>
      <c r="F48" s="99">
        <f>'ПОМ ПП 2'!H79+'ПОМ ПП 2'!H85</f>
        <v>0</v>
      </c>
      <c r="G48" s="99">
        <f>'ПОМ ПП 2'!I79+'ПОМ ПП 2'!I85</f>
        <v>300</v>
      </c>
      <c r="H48" s="99">
        <f>'ПОМ ПП 2'!J79+'ПОМ ПП 2'!J85</f>
        <v>0</v>
      </c>
    </row>
    <row r="49" spans="1:8" ht="16.5" thickBot="1" x14ac:dyDescent="0.3">
      <c r="A49" s="39"/>
      <c r="B49" s="36" t="s">
        <v>138</v>
      </c>
      <c r="C49" s="99">
        <f t="shared" ref="C49:C52" si="22">SUM(D49:H49)</f>
        <v>1077.8</v>
      </c>
      <c r="D49" s="99">
        <f>'ПОМ ПП 2'!F80+'ПОМ ПП 2'!F86</f>
        <v>1077.8</v>
      </c>
      <c r="E49" s="99">
        <f>'ПОМ ПП 2'!G80+'ПОМ ПП 2'!G86</f>
        <v>0</v>
      </c>
      <c r="F49" s="99">
        <f>'ПОМ ПП 2'!H80+'ПОМ ПП 2'!H86</f>
        <v>0</v>
      </c>
      <c r="G49" s="99">
        <f>'ПОМ ПП 2'!I80+'ПОМ ПП 2'!I86</f>
        <v>0</v>
      </c>
      <c r="H49" s="99">
        <f>'ПОМ ПП 2'!J80+'ПОМ ПП 2'!J86</f>
        <v>0</v>
      </c>
    </row>
    <row r="50" spans="1:8" ht="16.5" thickBot="1" x14ac:dyDescent="0.3">
      <c r="A50" s="39"/>
      <c r="B50" s="36" t="s">
        <v>144</v>
      </c>
      <c r="C50" s="99">
        <f t="shared" si="22"/>
        <v>0</v>
      </c>
      <c r="D50" s="99">
        <f>'ПОМ ПП 2'!F81+'ПОМ ПП 2'!F87</f>
        <v>0</v>
      </c>
      <c r="E50" s="99">
        <f>'ПОМ ПП 2'!G81+'ПОМ ПП 2'!G87</f>
        <v>0</v>
      </c>
      <c r="F50" s="99">
        <f>'ПОМ ПП 2'!H81+'ПОМ ПП 2'!H87</f>
        <v>0</v>
      </c>
      <c r="G50" s="99">
        <f>'ПОМ ПП 2'!I81+'ПОМ ПП 2'!I87</f>
        <v>0</v>
      </c>
      <c r="H50" s="99">
        <f>'ПОМ ПП 2'!J81+'ПОМ ПП 2'!J87</f>
        <v>0</v>
      </c>
    </row>
    <row r="51" spans="1:8" ht="16.5" thickBot="1" x14ac:dyDescent="0.3">
      <c r="A51" s="39"/>
      <c r="B51" s="36" t="s">
        <v>145</v>
      </c>
      <c r="C51" s="103">
        <f t="shared" si="22"/>
        <v>0</v>
      </c>
      <c r="D51" s="99">
        <f>'ПОМ ПП 2'!F82+'ПОМ ПП 2'!F88</f>
        <v>0</v>
      </c>
      <c r="E51" s="99">
        <f>'ПОМ ПП 2'!G82+'ПОМ ПП 2'!G88</f>
        <v>0</v>
      </c>
      <c r="F51" s="99">
        <f>'ПОМ ПП 2'!H82+'ПОМ ПП 2'!H88</f>
        <v>0</v>
      </c>
      <c r="G51" s="99">
        <f>'ПОМ ПП 2'!I82+'ПОМ ПП 2'!I88</f>
        <v>0</v>
      </c>
      <c r="H51" s="99">
        <f>'ПОМ ПП 2'!J82+'ПОМ ПП 2'!J88</f>
        <v>0</v>
      </c>
    </row>
    <row r="52" spans="1:8" ht="16.5" thickBot="1" x14ac:dyDescent="0.3">
      <c r="A52" s="39"/>
      <c r="B52" s="36" t="s">
        <v>148</v>
      </c>
      <c r="C52" s="103">
        <f t="shared" si="22"/>
        <v>0</v>
      </c>
      <c r="D52" s="101"/>
      <c r="E52" s="101"/>
      <c r="F52" s="101"/>
      <c r="G52" s="101"/>
      <c r="H52" s="101"/>
    </row>
    <row r="53" spans="1:8" s="8" customFormat="1" ht="32.25" hidden="1" thickBot="1" x14ac:dyDescent="0.3">
      <c r="A53" s="44"/>
      <c r="B53" s="43" t="s">
        <v>153</v>
      </c>
      <c r="C53" s="98">
        <f>SUM(D53:H53)</f>
        <v>0</v>
      </c>
      <c r="D53" s="98">
        <f>SUM(D54:D57)</f>
        <v>0</v>
      </c>
      <c r="E53" s="98">
        <f t="shared" ref="E53:F53" si="23">SUM(E54:E57)</f>
        <v>0</v>
      </c>
      <c r="F53" s="98">
        <f t="shared" si="23"/>
        <v>0</v>
      </c>
      <c r="G53" s="98">
        <f t="shared" ref="G53:H53" si="24">SUM(G54:G57)</f>
        <v>0</v>
      </c>
      <c r="H53" s="98">
        <f t="shared" si="24"/>
        <v>0</v>
      </c>
    </row>
    <row r="54" spans="1:8" ht="32.25" hidden="1" thickBot="1" x14ac:dyDescent="0.3">
      <c r="A54" s="39"/>
      <c r="B54" s="39" t="s">
        <v>143</v>
      </c>
      <c r="C54" s="99">
        <f>SUM(D54:H54)</f>
        <v>0</v>
      </c>
      <c r="D54" s="99"/>
      <c r="E54" s="99"/>
      <c r="F54" s="99"/>
      <c r="G54" s="99"/>
      <c r="H54" s="99"/>
    </row>
    <row r="55" spans="1:8" ht="16.5" hidden="1" thickBot="1" x14ac:dyDescent="0.3">
      <c r="A55" s="39"/>
      <c r="B55" s="36" t="s">
        <v>138</v>
      </c>
      <c r="C55" s="99">
        <f t="shared" ref="C55:C58" si="25">SUM(D55:H55)</f>
        <v>0</v>
      </c>
      <c r="D55" s="99"/>
      <c r="E55" s="99"/>
      <c r="F55" s="99"/>
      <c r="G55" s="99"/>
      <c r="H55" s="99"/>
    </row>
    <row r="56" spans="1:8" ht="16.5" hidden="1" thickBot="1" x14ac:dyDescent="0.3">
      <c r="A56" s="39"/>
      <c r="B56" s="36" t="s">
        <v>144</v>
      </c>
      <c r="C56" s="99">
        <f t="shared" si="25"/>
        <v>0</v>
      </c>
      <c r="D56" s="99"/>
      <c r="E56" s="99"/>
      <c r="F56" s="99"/>
      <c r="G56" s="99"/>
      <c r="H56" s="99"/>
    </row>
    <row r="57" spans="1:8" ht="16.5" hidden="1" thickBot="1" x14ac:dyDescent="0.3">
      <c r="A57" s="39"/>
      <c r="B57" s="36" t="s">
        <v>145</v>
      </c>
      <c r="C57" s="92">
        <f t="shared" si="25"/>
        <v>0</v>
      </c>
      <c r="D57" s="92"/>
      <c r="E57" s="92"/>
      <c r="F57" s="92"/>
      <c r="G57" s="92"/>
      <c r="H57" s="92"/>
    </row>
    <row r="58" spans="1:8" ht="16.5" hidden="1" thickBot="1" x14ac:dyDescent="0.3">
      <c r="A58" s="39"/>
      <c r="B58" s="36" t="s">
        <v>148</v>
      </c>
      <c r="C58" s="92">
        <f t="shared" si="25"/>
        <v>0</v>
      </c>
      <c r="D58" s="95"/>
      <c r="E58" s="95"/>
      <c r="F58" s="95"/>
      <c r="G58" s="95"/>
      <c r="H58" s="95"/>
    </row>
    <row r="59" spans="1:8" s="8" customFormat="1" ht="32.25" thickBot="1" x14ac:dyDescent="0.3">
      <c r="A59" s="44"/>
      <c r="B59" s="43" t="s">
        <v>154</v>
      </c>
      <c r="C59" s="98">
        <f>SUM(D59:H59)</f>
        <v>100</v>
      </c>
      <c r="D59" s="98">
        <f>SUM(D60:D63)</f>
        <v>0</v>
      </c>
      <c r="E59" s="98">
        <f t="shared" ref="E59:F59" si="26">SUM(E60:E63)</f>
        <v>0</v>
      </c>
      <c r="F59" s="98">
        <f t="shared" si="26"/>
        <v>0</v>
      </c>
      <c r="G59" s="98">
        <f t="shared" ref="G59:H59" si="27">SUM(G60:G63)</f>
        <v>100</v>
      </c>
      <c r="H59" s="98">
        <f t="shared" si="27"/>
        <v>0</v>
      </c>
    </row>
    <row r="60" spans="1:8" ht="32.25" thickBot="1" x14ac:dyDescent="0.3">
      <c r="A60" s="39"/>
      <c r="B60" s="39" t="s">
        <v>143</v>
      </c>
      <c r="C60" s="99">
        <f>SUM(D60:H60)</f>
        <v>100</v>
      </c>
      <c r="D60" s="99">
        <f>'ПОМ ПП 2'!F18</f>
        <v>0</v>
      </c>
      <c r="E60" s="99">
        <f>'ПОМ ПП 2'!G18</f>
        <v>0</v>
      </c>
      <c r="F60" s="99">
        <f>'ПОМ ПП 2'!H18</f>
        <v>0</v>
      </c>
      <c r="G60" s="99">
        <f>'ПОМ ПП 2'!I18</f>
        <v>100</v>
      </c>
      <c r="H60" s="99">
        <f>'ПОМ ПП 2'!J18</f>
        <v>0</v>
      </c>
    </row>
    <row r="61" spans="1:8" ht="16.5" thickBot="1" x14ac:dyDescent="0.3">
      <c r="A61" s="39"/>
      <c r="B61" s="36" t="s">
        <v>138</v>
      </c>
      <c r="C61" s="99">
        <f t="shared" ref="C61:C64" si="28">SUM(D61:H61)</f>
        <v>0</v>
      </c>
      <c r="D61" s="99">
        <f>'ПОМ ПП 2'!F19</f>
        <v>0</v>
      </c>
      <c r="E61" s="99">
        <f>'ПОМ ПП 2'!G19</f>
        <v>0</v>
      </c>
      <c r="F61" s="99">
        <f>'ПОМ ПП 2'!H19</f>
        <v>0</v>
      </c>
      <c r="G61" s="99">
        <f>'ПОМ ПП 2'!I19</f>
        <v>0</v>
      </c>
      <c r="H61" s="99">
        <f>'ПОМ ПП 2'!J19</f>
        <v>0</v>
      </c>
    </row>
    <row r="62" spans="1:8" ht="16.5" thickBot="1" x14ac:dyDescent="0.3">
      <c r="A62" s="39"/>
      <c r="B62" s="36" t="s">
        <v>144</v>
      </c>
      <c r="C62" s="99">
        <f t="shared" si="28"/>
        <v>0</v>
      </c>
      <c r="D62" s="99">
        <f>'ПОМ ПП 2'!F20</f>
        <v>0</v>
      </c>
      <c r="E62" s="99">
        <f>'ПОМ ПП 2'!G20</f>
        <v>0</v>
      </c>
      <c r="F62" s="99">
        <f>'ПОМ ПП 2'!H20</f>
        <v>0</v>
      </c>
      <c r="G62" s="99">
        <f>'ПОМ ПП 2'!I20</f>
        <v>0</v>
      </c>
      <c r="H62" s="99">
        <f>'ПОМ ПП 2'!J20</f>
        <v>0</v>
      </c>
    </row>
    <row r="63" spans="1:8" ht="16.5" thickBot="1" x14ac:dyDescent="0.3">
      <c r="A63" s="39"/>
      <c r="B63" s="36" t="s">
        <v>145</v>
      </c>
      <c r="C63" s="92">
        <f t="shared" si="28"/>
        <v>0</v>
      </c>
      <c r="D63" s="99">
        <f>'ПОМ ПП 2'!F21</f>
        <v>0</v>
      </c>
      <c r="E63" s="99">
        <f>'ПОМ ПП 2'!G21</f>
        <v>0</v>
      </c>
      <c r="F63" s="99">
        <f>'ПОМ ПП 2'!H21</f>
        <v>0</v>
      </c>
      <c r="G63" s="99">
        <f>'ПОМ ПП 2'!I21</f>
        <v>0</v>
      </c>
      <c r="H63" s="99">
        <f>'ПОМ ПП 2'!J21</f>
        <v>0</v>
      </c>
    </row>
    <row r="64" spans="1:8" ht="16.5" thickBot="1" x14ac:dyDescent="0.3">
      <c r="A64" s="39"/>
      <c r="B64" s="36" t="s">
        <v>148</v>
      </c>
      <c r="C64" s="92">
        <f t="shared" si="28"/>
        <v>100</v>
      </c>
      <c r="D64" s="92">
        <f>D60</f>
        <v>0</v>
      </c>
      <c r="E64" s="93">
        <f t="shared" ref="E64:H64" si="29">E60</f>
        <v>0</v>
      </c>
      <c r="F64" s="93">
        <f t="shared" si="29"/>
        <v>0</v>
      </c>
      <c r="G64" s="93">
        <f t="shared" si="29"/>
        <v>100</v>
      </c>
      <c r="H64" s="93">
        <f t="shared" si="29"/>
        <v>0</v>
      </c>
    </row>
    <row r="65" spans="1:8" s="8" customFormat="1" ht="32.25" thickBot="1" x14ac:dyDescent="0.3">
      <c r="A65" s="44"/>
      <c r="B65" s="43" t="s">
        <v>155</v>
      </c>
      <c r="C65" s="98">
        <f>SUM(D65:H65)</f>
        <v>1534</v>
      </c>
      <c r="D65" s="98">
        <f>SUM(D66:D69)</f>
        <v>0</v>
      </c>
      <c r="E65" s="98">
        <f t="shared" ref="E65:F65" si="30">SUM(E66:E69)</f>
        <v>0</v>
      </c>
      <c r="F65" s="98">
        <f t="shared" si="30"/>
        <v>0</v>
      </c>
      <c r="G65" s="98">
        <f t="shared" ref="G65:H65" si="31">SUM(G66:G69)</f>
        <v>1534</v>
      </c>
      <c r="H65" s="98">
        <f t="shared" si="31"/>
        <v>0</v>
      </c>
    </row>
    <row r="66" spans="1:8" ht="32.25" thickBot="1" x14ac:dyDescent="0.3">
      <c r="A66" s="39"/>
      <c r="B66" s="39" t="s">
        <v>143</v>
      </c>
      <c r="C66" s="99">
        <f>SUM(D66:H66)</f>
        <v>1534</v>
      </c>
      <c r="D66" s="99">
        <f>'ПОМ ПП 2'!F103</f>
        <v>0</v>
      </c>
      <c r="E66" s="99">
        <f>'ПОМ ПП 2'!G103</f>
        <v>0</v>
      </c>
      <c r="F66" s="99">
        <f>'ПОМ ПП 2'!H103</f>
        <v>0</v>
      </c>
      <c r="G66" s="99">
        <f>'ПОМ ПП 2'!I103</f>
        <v>1534</v>
      </c>
      <c r="H66" s="99">
        <f>'ПОМ ПП 2'!J103</f>
        <v>0</v>
      </c>
    </row>
    <row r="67" spans="1:8" ht="16.5" thickBot="1" x14ac:dyDescent="0.3">
      <c r="A67" s="39"/>
      <c r="B67" s="36" t="s">
        <v>138</v>
      </c>
      <c r="C67" s="99">
        <f t="shared" ref="C67:C70" si="32">SUM(D67:H67)</f>
        <v>0</v>
      </c>
      <c r="D67" s="99">
        <f>'ПОМ ПП 2'!F104</f>
        <v>0</v>
      </c>
      <c r="E67" s="99">
        <f>'ПОМ ПП 2'!G104</f>
        <v>0</v>
      </c>
      <c r="F67" s="99">
        <f>'ПОМ ПП 2'!H104</f>
        <v>0</v>
      </c>
      <c r="G67" s="99">
        <f>'ПОМ ПП 2'!I104</f>
        <v>0</v>
      </c>
      <c r="H67" s="99">
        <f>'ПОМ ПП 2'!J104</f>
        <v>0</v>
      </c>
    </row>
    <row r="68" spans="1:8" ht="16.5" thickBot="1" x14ac:dyDescent="0.3">
      <c r="A68" s="39"/>
      <c r="B68" s="36" t="s">
        <v>144</v>
      </c>
      <c r="C68" s="99">
        <f t="shared" si="32"/>
        <v>0</v>
      </c>
      <c r="D68" s="99">
        <f>'ПОМ ПП 2'!F105</f>
        <v>0</v>
      </c>
      <c r="E68" s="99">
        <f>'ПОМ ПП 2'!G105</f>
        <v>0</v>
      </c>
      <c r="F68" s="99">
        <f>'ПОМ ПП 2'!H105</f>
        <v>0</v>
      </c>
      <c r="G68" s="99">
        <f>'ПОМ ПП 2'!I105</f>
        <v>0</v>
      </c>
      <c r="H68" s="99">
        <f>'ПОМ ПП 2'!J105</f>
        <v>0</v>
      </c>
    </row>
    <row r="69" spans="1:8" ht="16.5" thickBot="1" x14ac:dyDescent="0.3">
      <c r="A69" s="39"/>
      <c r="B69" s="36" t="s">
        <v>145</v>
      </c>
      <c r="C69" s="92">
        <f t="shared" si="32"/>
        <v>0</v>
      </c>
      <c r="D69" s="99">
        <f>'ПОМ ПП 2'!F106</f>
        <v>0</v>
      </c>
      <c r="E69" s="99">
        <f>'ПОМ ПП 2'!G106</f>
        <v>0</v>
      </c>
      <c r="F69" s="99">
        <f>'ПОМ ПП 2'!H106</f>
        <v>0</v>
      </c>
      <c r="G69" s="99">
        <f>'ПОМ ПП 2'!I106</f>
        <v>0</v>
      </c>
      <c r="H69" s="99">
        <f>'ПОМ ПП 2'!J106</f>
        <v>0</v>
      </c>
    </row>
    <row r="70" spans="1:8" ht="16.5" thickBot="1" x14ac:dyDescent="0.3">
      <c r="A70" s="39"/>
      <c r="B70" s="36" t="s">
        <v>148</v>
      </c>
      <c r="C70" s="92">
        <f t="shared" si="32"/>
        <v>0</v>
      </c>
      <c r="D70" s="101"/>
      <c r="E70" s="102"/>
      <c r="F70" s="102"/>
      <c r="G70" s="102"/>
      <c r="H70" s="102"/>
    </row>
    <row r="71" spans="1:8" s="8" customFormat="1" ht="32.25" thickBot="1" x14ac:dyDescent="0.3">
      <c r="A71" s="44"/>
      <c r="B71" s="43" t="s">
        <v>156</v>
      </c>
      <c r="C71" s="98">
        <f>SUM(D71:H71)</f>
        <v>6075.8504899999998</v>
      </c>
      <c r="D71" s="98">
        <f>SUM(D72:D75)</f>
        <v>1375.85049</v>
      </c>
      <c r="E71" s="98">
        <f t="shared" ref="E71:F71" si="33">SUM(E72:E75)</f>
        <v>0</v>
      </c>
      <c r="F71" s="98">
        <f t="shared" si="33"/>
        <v>0</v>
      </c>
      <c r="G71" s="98">
        <f t="shared" ref="G71:H71" si="34">SUM(G72:G75)</f>
        <v>4700</v>
      </c>
      <c r="H71" s="98">
        <f t="shared" si="34"/>
        <v>0</v>
      </c>
    </row>
    <row r="72" spans="1:8" ht="32.25" thickBot="1" x14ac:dyDescent="0.3">
      <c r="A72" s="39"/>
      <c r="B72" s="39" t="s">
        <v>143</v>
      </c>
      <c r="C72" s="99">
        <f>SUM(D72:H72)</f>
        <v>4958.7925299999997</v>
      </c>
      <c r="D72" s="99">
        <f>'ПОМ ПП 2'!F30+'ПОМ ПП 2'!F134+'ПОМ ПП 2'!F171+'ПОМ ПП 2'!F201</f>
        <v>258.79253</v>
      </c>
      <c r="E72" s="99">
        <f>'ПОМ ПП 2'!G30+'ПОМ ПП 2'!G134+'ПОМ ПП 2'!G171+'ПОМ ПП 2'!G201</f>
        <v>0</v>
      </c>
      <c r="F72" s="99">
        <f>'ПОМ ПП 2'!H30+'ПОМ ПП 2'!H134+'ПОМ ПП 2'!H171+'ПОМ ПП 2'!H201</f>
        <v>0</v>
      </c>
      <c r="G72" s="99">
        <f>'ПОМ ПП 2'!I30+'ПОМ ПП 2'!I134+'ПОМ ПП 2'!I171+'ПОМ ПП 2'!I201</f>
        <v>4700</v>
      </c>
      <c r="H72" s="99">
        <f>'ПОМ ПП 2'!J30+'ПОМ ПП 2'!J134+'ПОМ ПП 2'!J171+'ПОМ ПП 2'!J201</f>
        <v>0</v>
      </c>
    </row>
    <row r="73" spans="1:8" ht="16.5" thickBot="1" x14ac:dyDescent="0.3">
      <c r="A73" s="39"/>
      <c r="B73" s="36" t="s">
        <v>138</v>
      </c>
      <c r="C73" s="99">
        <f t="shared" ref="C73:C76" si="35">SUM(D73:H73)</f>
        <v>1117.0579600000001</v>
      </c>
      <c r="D73" s="99">
        <f>'ПОМ ПП 2'!F31+'ПОМ ПП 2'!F135+'ПОМ ПП 2'!F172+'ПОМ ПП 2'!F202</f>
        <v>1117.0579600000001</v>
      </c>
      <c r="E73" s="99">
        <f>'ПОМ ПП 2'!G31+'ПОМ ПП 2'!G135+'ПОМ ПП 2'!G172+'ПОМ ПП 2'!G202</f>
        <v>0</v>
      </c>
      <c r="F73" s="99">
        <f>'ПОМ ПП 2'!H31+'ПОМ ПП 2'!H135+'ПОМ ПП 2'!H172+'ПОМ ПП 2'!H202</f>
        <v>0</v>
      </c>
      <c r="G73" s="99">
        <f>'ПОМ ПП 2'!I31+'ПОМ ПП 2'!I135+'ПОМ ПП 2'!I172+'ПОМ ПП 2'!I202</f>
        <v>0</v>
      </c>
      <c r="H73" s="99">
        <f>'ПОМ ПП 2'!J31+'ПОМ ПП 2'!J135+'ПОМ ПП 2'!J172+'ПОМ ПП 2'!J202</f>
        <v>0</v>
      </c>
    </row>
    <row r="74" spans="1:8" ht="16.5" thickBot="1" x14ac:dyDescent="0.3">
      <c r="A74" s="39"/>
      <c r="B74" s="36" t="s">
        <v>144</v>
      </c>
      <c r="C74" s="99">
        <f t="shared" si="35"/>
        <v>0</v>
      </c>
      <c r="D74" s="99">
        <f>'ПОМ ПП 2'!F32+'ПОМ ПП 2'!F136+'ПОМ ПП 2'!F173+'ПОМ ПП 2'!F203</f>
        <v>0</v>
      </c>
      <c r="E74" s="99">
        <f>'ПОМ ПП 2'!G32+'ПОМ ПП 2'!G136+'ПОМ ПП 2'!G173+'ПОМ ПП 2'!G203</f>
        <v>0</v>
      </c>
      <c r="F74" s="99">
        <f>'ПОМ ПП 2'!H32+'ПОМ ПП 2'!H136+'ПОМ ПП 2'!H173+'ПОМ ПП 2'!H203</f>
        <v>0</v>
      </c>
      <c r="G74" s="99">
        <f>'ПОМ ПП 2'!I32+'ПОМ ПП 2'!I136+'ПОМ ПП 2'!I173+'ПОМ ПП 2'!I203</f>
        <v>0</v>
      </c>
      <c r="H74" s="99">
        <f>'ПОМ ПП 2'!J32+'ПОМ ПП 2'!J136+'ПОМ ПП 2'!J173+'ПОМ ПП 2'!J203</f>
        <v>0</v>
      </c>
    </row>
    <row r="75" spans="1:8" ht="16.5" thickBot="1" x14ac:dyDescent="0.3">
      <c r="A75" s="39"/>
      <c r="B75" s="36" t="s">
        <v>145</v>
      </c>
      <c r="C75" s="92">
        <f t="shared" si="35"/>
        <v>0</v>
      </c>
      <c r="D75" s="99">
        <f>'ПОМ ПП 2'!F33+'ПОМ ПП 2'!F137+'ПОМ ПП 2'!F174+'ПОМ ПП 2'!F204</f>
        <v>0</v>
      </c>
      <c r="E75" s="99">
        <f>'ПОМ ПП 2'!G33+'ПОМ ПП 2'!G137+'ПОМ ПП 2'!G174+'ПОМ ПП 2'!G204</f>
        <v>0</v>
      </c>
      <c r="F75" s="99">
        <f>'ПОМ ПП 2'!H33+'ПОМ ПП 2'!H137+'ПОМ ПП 2'!H174+'ПОМ ПП 2'!H204</f>
        <v>0</v>
      </c>
      <c r="G75" s="99">
        <f>'ПОМ ПП 2'!I33+'ПОМ ПП 2'!I137+'ПОМ ПП 2'!I174+'ПОМ ПП 2'!I204</f>
        <v>0</v>
      </c>
      <c r="H75" s="99">
        <f>'ПОМ ПП 2'!J33+'ПОМ ПП 2'!J137+'ПОМ ПП 2'!J174+'ПОМ ПП 2'!J204</f>
        <v>0</v>
      </c>
    </row>
    <row r="76" spans="1:8" ht="16.5" thickBot="1" x14ac:dyDescent="0.3">
      <c r="A76" s="39"/>
      <c r="B76" s="36" t="s">
        <v>148</v>
      </c>
      <c r="C76" s="92">
        <f t="shared" si="35"/>
        <v>1175.85049</v>
      </c>
      <c r="D76" s="101">
        <f>'ПОМ ПП 2'!F28</f>
        <v>1175.85049</v>
      </c>
      <c r="E76" s="102">
        <f>'ПОМ ПП 2'!G28</f>
        <v>0</v>
      </c>
      <c r="F76" s="102">
        <f>'ПОМ ПП 2'!H28</f>
        <v>0</v>
      </c>
      <c r="G76" s="102">
        <f>'ПОМ ПП 2'!I28</f>
        <v>0</v>
      </c>
      <c r="H76" s="102">
        <f>'ПОМ ПП 2'!J28</f>
        <v>0</v>
      </c>
    </row>
    <row r="77" spans="1:8" s="8" customFormat="1" ht="48" thickBot="1" x14ac:dyDescent="0.3">
      <c r="A77" s="44"/>
      <c r="B77" s="43" t="s">
        <v>157</v>
      </c>
      <c r="C77" s="98">
        <f>SUM(D77:H77)</f>
        <v>5066.8504899999998</v>
      </c>
      <c r="D77" s="98">
        <f>SUM(D78:D81)</f>
        <v>4666.8504899999998</v>
      </c>
      <c r="E77" s="98">
        <f t="shared" ref="E77:F77" si="36">SUM(E78:E81)</f>
        <v>0</v>
      </c>
      <c r="F77" s="98">
        <f t="shared" si="36"/>
        <v>0</v>
      </c>
      <c r="G77" s="98">
        <f t="shared" ref="G77:H77" si="37">SUM(G78:G81)</f>
        <v>200</v>
      </c>
      <c r="H77" s="98">
        <f t="shared" si="37"/>
        <v>200</v>
      </c>
    </row>
    <row r="78" spans="1:8" ht="32.25" thickBot="1" x14ac:dyDescent="0.3">
      <c r="A78" s="39"/>
      <c r="B78" s="39" t="s">
        <v>143</v>
      </c>
      <c r="C78" s="99">
        <f>SUM(D78:H78)</f>
        <v>1084.5925299999999</v>
      </c>
      <c r="D78" s="99">
        <f>'ПОМ ПП 2'!F36+'ПОМ ПП 2'!F122+'ПОМ ПП 2'!F159+'ПОМ ПП 2'!F177+'ПОМ ПП 2'!F183+'ПОМ ПП 2'!F207</f>
        <v>684.59253000000001</v>
      </c>
      <c r="E78" s="99">
        <f>'ПОМ ПП 2'!G36+'ПОМ ПП 2'!G122+'ПОМ ПП 2'!G159+'ПОМ ПП 2'!G177+'ПОМ ПП 2'!G183+'ПОМ ПП 2'!G207</f>
        <v>0</v>
      </c>
      <c r="F78" s="99">
        <f>'ПОМ ПП 2'!H36+'ПОМ ПП 2'!H122+'ПОМ ПП 2'!H159+'ПОМ ПП 2'!H177+'ПОМ ПП 2'!H183+'ПОМ ПП 2'!H207</f>
        <v>0</v>
      </c>
      <c r="G78" s="99">
        <f>'ПОМ ПП 2'!I36+'ПОМ ПП 2'!I122+'ПОМ ПП 2'!I159+'ПОМ ПП 2'!I177+'ПОМ ПП 2'!I183+'ПОМ ПП 2'!I207</f>
        <v>200</v>
      </c>
      <c r="H78" s="99">
        <f>'ПОМ ПП 2'!J36+'ПОМ ПП 2'!J122+'ПОМ ПП 2'!J159+'ПОМ ПП 2'!J177+'ПОМ ПП 2'!J183+'ПОМ ПП 2'!J207</f>
        <v>200</v>
      </c>
    </row>
    <row r="79" spans="1:8" ht="16.5" thickBot="1" x14ac:dyDescent="0.3">
      <c r="A79" s="39"/>
      <c r="B79" s="36" t="s">
        <v>138</v>
      </c>
      <c r="C79" s="99">
        <f t="shared" ref="C79:C82" si="38">SUM(D79:H79)</f>
        <v>3982.2579599999999</v>
      </c>
      <c r="D79" s="99">
        <f>'ПОМ ПП 2'!F37+'ПОМ ПП 2'!F123+'ПОМ ПП 2'!F160+'ПОМ ПП 2'!F178+'ПОМ ПП 2'!F184+'ПОМ ПП 2'!F208</f>
        <v>3982.2579599999999</v>
      </c>
      <c r="E79" s="99">
        <f>'ПОМ ПП 2'!G37+'ПОМ ПП 2'!G123+'ПОМ ПП 2'!G160+'ПОМ ПП 2'!G178+'ПОМ ПП 2'!G184+'ПОМ ПП 2'!G208</f>
        <v>0</v>
      </c>
      <c r="F79" s="99">
        <f>'ПОМ ПП 2'!H37+'ПОМ ПП 2'!H123+'ПОМ ПП 2'!H160+'ПОМ ПП 2'!H178+'ПОМ ПП 2'!H184+'ПОМ ПП 2'!H208</f>
        <v>0</v>
      </c>
      <c r="G79" s="99">
        <f>'ПОМ ПП 2'!I37+'ПОМ ПП 2'!I123+'ПОМ ПП 2'!I160+'ПОМ ПП 2'!I178+'ПОМ ПП 2'!I184+'ПОМ ПП 2'!I208</f>
        <v>0</v>
      </c>
      <c r="H79" s="99">
        <f>'ПОМ ПП 2'!J37+'ПОМ ПП 2'!J123+'ПОМ ПП 2'!J160+'ПОМ ПП 2'!J178+'ПОМ ПП 2'!J184+'ПОМ ПП 2'!J208</f>
        <v>0</v>
      </c>
    </row>
    <row r="80" spans="1:8" ht="16.5" thickBot="1" x14ac:dyDescent="0.3">
      <c r="A80" s="39"/>
      <c r="B80" s="36" t="s">
        <v>144</v>
      </c>
      <c r="C80" s="99">
        <f t="shared" si="38"/>
        <v>0</v>
      </c>
      <c r="D80" s="99">
        <f>'ПОМ ПП 2'!F38+'ПОМ ПП 2'!F124+'ПОМ ПП 2'!F161+'ПОМ ПП 2'!F179+'ПОМ ПП 2'!F185+'ПОМ ПП 2'!F209</f>
        <v>0</v>
      </c>
      <c r="E80" s="99">
        <f>'ПОМ ПП 2'!G38+'ПОМ ПП 2'!G124+'ПОМ ПП 2'!G161+'ПОМ ПП 2'!G179+'ПОМ ПП 2'!G185+'ПОМ ПП 2'!G209</f>
        <v>0</v>
      </c>
      <c r="F80" s="99">
        <f>'ПОМ ПП 2'!H38+'ПОМ ПП 2'!H124+'ПОМ ПП 2'!H161+'ПОМ ПП 2'!H179+'ПОМ ПП 2'!H185+'ПОМ ПП 2'!H209</f>
        <v>0</v>
      </c>
      <c r="G80" s="99">
        <f>'ПОМ ПП 2'!I38+'ПОМ ПП 2'!I124+'ПОМ ПП 2'!I161+'ПОМ ПП 2'!I179+'ПОМ ПП 2'!I185+'ПОМ ПП 2'!I209</f>
        <v>0</v>
      </c>
      <c r="H80" s="99">
        <f>'ПОМ ПП 2'!J38+'ПОМ ПП 2'!J124+'ПОМ ПП 2'!J161+'ПОМ ПП 2'!J179+'ПОМ ПП 2'!J185+'ПОМ ПП 2'!J209</f>
        <v>0</v>
      </c>
    </row>
    <row r="81" spans="1:8" ht="16.5" thickBot="1" x14ac:dyDescent="0.3">
      <c r="A81" s="39"/>
      <c r="B81" s="36" t="s">
        <v>145</v>
      </c>
      <c r="C81" s="92">
        <f t="shared" si="38"/>
        <v>0</v>
      </c>
      <c r="D81" s="99">
        <f>'ПОМ ПП 2'!F39+'ПОМ ПП 2'!F125+'ПОМ ПП 2'!F162+'ПОМ ПП 2'!F180+'ПОМ ПП 2'!F186+'ПОМ ПП 2'!F210</f>
        <v>0</v>
      </c>
      <c r="E81" s="99">
        <f>'ПОМ ПП 2'!G39+'ПОМ ПП 2'!G125+'ПОМ ПП 2'!G162+'ПОМ ПП 2'!G180+'ПОМ ПП 2'!G186+'ПОМ ПП 2'!G210</f>
        <v>0</v>
      </c>
      <c r="F81" s="99">
        <f>'ПОМ ПП 2'!H39+'ПОМ ПП 2'!H125+'ПОМ ПП 2'!H162+'ПОМ ПП 2'!H180+'ПОМ ПП 2'!H186+'ПОМ ПП 2'!H210</f>
        <v>0</v>
      </c>
      <c r="G81" s="99">
        <f>'ПОМ ПП 2'!I39+'ПОМ ПП 2'!I125+'ПОМ ПП 2'!I162+'ПОМ ПП 2'!I180+'ПОМ ПП 2'!I186+'ПОМ ПП 2'!I210</f>
        <v>0</v>
      </c>
      <c r="H81" s="99">
        <f>'ПОМ ПП 2'!J39+'ПОМ ПП 2'!J125+'ПОМ ПП 2'!J162+'ПОМ ПП 2'!J180+'ПОМ ПП 2'!J186+'ПОМ ПП 2'!J210</f>
        <v>0</v>
      </c>
    </row>
    <row r="82" spans="1:8" ht="16.5" thickBot="1" x14ac:dyDescent="0.3">
      <c r="A82" s="39"/>
      <c r="B82" s="36" t="s">
        <v>148</v>
      </c>
      <c r="C82" s="92">
        <f t="shared" si="38"/>
        <v>1175.85049</v>
      </c>
      <c r="D82" s="101">
        <f>'ПОМ ПП 2'!F34</f>
        <v>1175.85049</v>
      </c>
      <c r="E82" s="102">
        <f>'ПОМ ПП 2'!G34</f>
        <v>0</v>
      </c>
      <c r="F82" s="102">
        <f>'ПОМ ПП 2'!H34</f>
        <v>0</v>
      </c>
      <c r="G82" s="102">
        <f>'ПОМ ПП 2'!I34</f>
        <v>0</v>
      </c>
      <c r="H82" s="102">
        <f>'ПОМ ПП 2'!J34</f>
        <v>0</v>
      </c>
    </row>
    <row r="83" spans="1:8" s="8" customFormat="1" ht="32.25" hidden="1" thickBot="1" x14ac:dyDescent="0.3">
      <c r="A83" s="44"/>
      <c r="B83" s="43" t="s">
        <v>158</v>
      </c>
      <c r="C83" s="98">
        <f>SUM(D83:H83)</f>
        <v>0</v>
      </c>
      <c r="D83" s="98">
        <f>SUM(D84:D87)</f>
        <v>0</v>
      </c>
      <c r="E83" s="98">
        <f t="shared" ref="E83:F83" si="39">SUM(E84:E87)</f>
        <v>0</v>
      </c>
      <c r="F83" s="98">
        <f t="shared" si="39"/>
        <v>0</v>
      </c>
      <c r="G83" s="98">
        <f t="shared" ref="G83:H83" si="40">SUM(G84:G87)</f>
        <v>0</v>
      </c>
      <c r="H83" s="98">
        <f t="shared" si="40"/>
        <v>0</v>
      </c>
    </row>
    <row r="84" spans="1:8" ht="32.25" hidden="1" thickBot="1" x14ac:dyDescent="0.3">
      <c r="A84" s="39"/>
      <c r="B84" s="39" t="s">
        <v>143</v>
      </c>
      <c r="C84" s="99">
        <f>SUM(D84:H84)</f>
        <v>0</v>
      </c>
      <c r="D84" s="99"/>
      <c r="E84" s="99"/>
      <c r="F84" s="99"/>
      <c r="G84" s="99"/>
      <c r="H84" s="99"/>
    </row>
    <row r="85" spans="1:8" ht="16.5" hidden="1" thickBot="1" x14ac:dyDescent="0.3">
      <c r="A85" s="39"/>
      <c r="B85" s="36" t="s">
        <v>138</v>
      </c>
      <c r="C85" s="99">
        <f t="shared" ref="C85:C88" si="41">SUM(D85:H85)</f>
        <v>0</v>
      </c>
      <c r="D85" s="99"/>
      <c r="E85" s="99"/>
      <c r="F85" s="99"/>
      <c r="G85" s="99"/>
      <c r="H85" s="99"/>
    </row>
    <row r="86" spans="1:8" ht="16.5" hidden="1" thickBot="1" x14ac:dyDescent="0.3">
      <c r="A86" s="39"/>
      <c r="B86" s="36" t="s">
        <v>144</v>
      </c>
      <c r="C86" s="99">
        <f t="shared" si="41"/>
        <v>0</v>
      </c>
      <c r="D86" s="99"/>
      <c r="E86" s="99"/>
      <c r="F86" s="99"/>
      <c r="G86" s="99"/>
      <c r="H86" s="99"/>
    </row>
    <row r="87" spans="1:8" ht="16.5" hidden="1" thickBot="1" x14ac:dyDescent="0.3">
      <c r="A87" s="39"/>
      <c r="B87" s="36" t="s">
        <v>145</v>
      </c>
      <c r="C87" s="92">
        <f t="shared" si="41"/>
        <v>0</v>
      </c>
      <c r="D87" s="92"/>
      <c r="E87" s="92"/>
      <c r="F87" s="92"/>
      <c r="G87" s="92"/>
      <c r="H87" s="92"/>
    </row>
    <row r="88" spans="1:8" ht="16.5" hidden="1" thickBot="1" x14ac:dyDescent="0.3">
      <c r="A88" s="39"/>
      <c r="B88" s="36" t="s">
        <v>148</v>
      </c>
      <c r="C88" s="92">
        <f t="shared" si="41"/>
        <v>0</v>
      </c>
      <c r="D88" s="95"/>
      <c r="E88" s="95"/>
      <c r="F88" s="95"/>
      <c r="G88" s="95"/>
      <c r="H88" s="95"/>
    </row>
    <row r="89" spans="1:8" ht="18.75" x14ac:dyDescent="0.25">
      <c r="A89" s="45"/>
    </row>
    <row r="92" spans="1:8" x14ac:dyDescent="0.25">
      <c r="A92" s="225" t="s">
        <v>159</v>
      </c>
      <c r="B92" s="225"/>
      <c r="C92" s="225"/>
      <c r="D92" s="225"/>
      <c r="E92" s="225"/>
      <c r="F92" s="225"/>
      <c r="G92" s="225"/>
      <c r="H92" s="225"/>
    </row>
    <row r="93" spans="1:8" x14ac:dyDescent="0.25">
      <c r="A93" s="225" t="s">
        <v>160</v>
      </c>
      <c r="B93" s="225"/>
      <c r="C93" s="225"/>
      <c r="D93" s="225"/>
      <c r="E93" s="225"/>
      <c r="F93" s="225"/>
      <c r="G93" s="225"/>
      <c r="H93" s="225"/>
    </row>
    <row r="94" spans="1:8" x14ac:dyDescent="0.25">
      <c r="A94" s="225" t="s">
        <v>161</v>
      </c>
      <c r="B94" s="225"/>
      <c r="C94" s="225"/>
      <c r="D94" s="225"/>
      <c r="E94" s="225"/>
      <c r="F94" s="225"/>
      <c r="G94" s="225"/>
      <c r="H94" s="225"/>
    </row>
    <row r="96" spans="1:8" ht="15" customHeight="1" x14ac:dyDescent="0.25">
      <c r="D96" s="152"/>
      <c r="E96" s="152"/>
      <c r="F96" s="152"/>
      <c r="G96" s="152"/>
      <c r="H96" s="152"/>
    </row>
    <row r="97" spans="4:8" x14ac:dyDescent="0.25">
      <c r="D97" s="152"/>
      <c r="E97" s="152"/>
      <c r="F97" s="152"/>
      <c r="G97" s="152"/>
      <c r="H97" s="152"/>
    </row>
  </sheetData>
  <mergeCells count="13">
    <mergeCell ref="D1:H1"/>
    <mergeCell ref="A2:H2"/>
    <mergeCell ref="A4:H4"/>
    <mergeCell ref="A6:B8"/>
    <mergeCell ref="D6:H6"/>
    <mergeCell ref="D7:H7"/>
    <mergeCell ref="A3:H3"/>
    <mergeCell ref="A5:H5"/>
    <mergeCell ref="A9:B9"/>
    <mergeCell ref="A10:B10"/>
    <mergeCell ref="A92:H92"/>
    <mergeCell ref="A93:H93"/>
    <mergeCell ref="A94:H94"/>
  </mergeCells>
  <hyperlinks>
    <hyperlink ref="B16" location="_ftn2" display="_ftn2"/>
    <hyperlink ref="B22" location="_ftn3" display="_ftn3"/>
    <hyperlink ref="A92" location="_ftnref1" display="_ftnref1"/>
    <hyperlink ref="A93" location="_ftnref2" display="_ftnref2"/>
    <hyperlink ref="A94" location="_ftnref3" display="_ftnref3"/>
    <hyperlink ref="A5" location="_ftn1" display="_ftn1"/>
  </hyperlinks>
  <pageMargins left="0.70866141732283472" right="0.70866141732283472" top="0.74803149606299213" bottom="0.74803149606299213" header="0.31496062992125984" footer="0.31496062992125984"/>
  <pageSetup paperSize="9" scale="71" firstPageNumber="58" fitToHeight="0" orientation="portrait" useFirstPageNumber="1" r:id="rId1"/>
  <headerFooter>
    <oddHeader>&amp;C&amp;P</oddHead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view="pageLayout" zoomScale="85" zoomScaleNormal="100" zoomScaleSheetLayoutView="100" zoomScalePageLayoutView="85" workbookViewId="0">
      <selection sqref="A1:Q1048576"/>
    </sheetView>
  </sheetViews>
  <sheetFormatPr defaultRowHeight="15" x14ac:dyDescent="0.25"/>
  <cols>
    <col min="1" max="1" width="4.140625" style="47" customWidth="1"/>
    <col min="2" max="2" width="27.42578125" style="47" customWidth="1"/>
    <col min="3" max="3" width="10.5703125" style="47" customWidth="1"/>
    <col min="4" max="4" width="14.28515625" style="47" customWidth="1"/>
    <col min="5" max="10" width="8.85546875" style="47" customWidth="1"/>
    <col min="11" max="11" width="19" style="47" customWidth="1"/>
    <col min="12" max="16" width="8.85546875" style="47" customWidth="1"/>
    <col min="17" max="17" width="29.42578125" style="52" customWidth="1"/>
    <col min="18" max="16384" width="9.140625" style="47"/>
  </cols>
  <sheetData>
    <row r="1" spans="1:19" x14ac:dyDescent="0.25">
      <c r="A1" s="46"/>
      <c r="B1" s="46"/>
      <c r="C1" s="46"/>
      <c r="D1" s="46"/>
      <c r="E1" s="46"/>
      <c r="F1" s="46"/>
      <c r="G1" s="46"/>
      <c r="H1" s="46"/>
      <c r="I1" s="46"/>
      <c r="J1" s="46"/>
      <c r="K1" s="46"/>
      <c r="L1" s="46"/>
      <c r="M1" s="46"/>
      <c r="N1" s="46"/>
      <c r="O1" s="254" t="s">
        <v>119</v>
      </c>
      <c r="P1" s="254"/>
      <c r="Q1" s="254"/>
      <c r="R1" s="46"/>
    </row>
    <row r="2" spans="1:19" x14ac:dyDescent="0.25">
      <c r="A2" s="46"/>
      <c r="B2" s="46"/>
      <c r="C2" s="46"/>
      <c r="D2" s="46"/>
      <c r="E2" s="46"/>
      <c r="F2" s="46"/>
      <c r="G2" s="46"/>
      <c r="H2" s="46"/>
      <c r="I2" s="46"/>
      <c r="J2" s="258" t="s">
        <v>294</v>
      </c>
      <c r="K2" s="282"/>
      <c r="L2" s="282"/>
      <c r="M2" s="282"/>
      <c r="N2" s="282"/>
      <c r="O2" s="282"/>
      <c r="P2" s="282"/>
      <c r="Q2" s="282"/>
      <c r="R2" s="46"/>
    </row>
    <row r="3" spans="1:19" x14ac:dyDescent="0.25">
      <c r="A3" s="257" t="s">
        <v>120</v>
      </c>
      <c r="B3" s="257"/>
      <c r="C3" s="257"/>
      <c r="D3" s="257"/>
      <c r="E3" s="257"/>
      <c r="F3" s="257"/>
      <c r="G3" s="257"/>
      <c r="H3" s="257"/>
      <c r="I3" s="257"/>
      <c r="J3" s="257"/>
      <c r="K3" s="257"/>
      <c r="L3" s="257"/>
      <c r="M3" s="257"/>
      <c r="N3" s="257"/>
      <c r="O3" s="257"/>
      <c r="P3" s="257"/>
      <c r="Q3" s="257"/>
      <c r="R3" s="46"/>
    </row>
    <row r="4" spans="1:19" x14ac:dyDescent="0.25">
      <c r="A4" s="46"/>
      <c r="B4" s="46"/>
      <c r="C4" s="46"/>
      <c r="D4" s="46"/>
      <c r="E4" s="46"/>
      <c r="F4" s="46"/>
      <c r="G4" s="46"/>
      <c r="H4" s="46"/>
      <c r="I4" s="46"/>
      <c r="J4" s="46"/>
      <c r="K4" s="46"/>
      <c r="L4" s="46"/>
      <c r="M4" s="46"/>
      <c r="N4" s="46"/>
      <c r="O4" s="46"/>
      <c r="P4" s="46"/>
      <c r="Q4" s="48"/>
      <c r="R4" s="46"/>
    </row>
    <row r="5" spans="1:19" ht="27.75" customHeight="1" x14ac:dyDescent="0.25">
      <c r="A5" s="260" t="s">
        <v>0</v>
      </c>
      <c r="B5" s="260" t="s">
        <v>1</v>
      </c>
      <c r="C5" s="260" t="s">
        <v>2</v>
      </c>
      <c r="D5" s="260" t="s">
        <v>164</v>
      </c>
      <c r="E5" s="284" t="s">
        <v>3</v>
      </c>
      <c r="F5" s="284"/>
      <c r="G5" s="284"/>
      <c r="H5" s="284"/>
      <c r="I5" s="284"/>
      <c r="J5" s="284"/>
      <c r="K5" s="260" t="s">
        <v>5</v>
      </c>
      <c r="L5" s="260"/>
      <c r="M5" s="260"/>
      <c r="N5" s="260"/>
      <c r="O5" s="260"/>
      <c r="P5" s="260"/>
      <c r="Q5" s="260" t="s">
        <v>165</v>
      </c>
      <c r="R5" s="46"/>
    </row>
    <row r="6" spans="1:19" ht="51" customHeight="1" x14ac:dyDescent="0.25">
      <c r="A6" s="260"/>
      <c r="B6" s="260"/>
      <c r="C6" s="260"/>
      <c r="D6" s="260"/>
      <c r="E6" s="130" t="s">
        <v>4</v>
      </c>
      <c r="F6" s="130" t="s">
        <v>210</v>
      </c>
      <c r="G6" s="130" t="s">
        <v>211</v>
      </c>
      <c r="H6" s="130" t="s">
        <v>212</v>
      </c>
      <c r="I6" s="130" t="s">
        <v>213</v>
      </c>
      <c r="J6" s="130" t="s">
        <v>214</v>
      </c>
      <c r="K6" s="129" t="s">
        <v>6</v>
      </c>
      <c r="L6" s="130" t="s">
        <v>210</v>
      </c>
      <c r="M6" s="130" t="s">
        <v>211</v>
      </c>
      <c r="N6" s="130" t="s">
        <v>212</v>
      </c>
      <c r="O6" s="130" t="s">
        <v>213</v>
      </c>
      <c r="P6" s="130" t="s">
        <v>214</v>
      </c>
      <c r="Q6" s="260"/>
      <c r="R6" s="49"/>
      <c r="S6" s="50"/>
    </row>
    <row r="7" spans="1:19" x14ac:dyDescent="0.25">
      <c r="A7" s="127">
        <v>1</v>
      </c>
      <c r="B7" s="127">
        <v>2</v>
      </c>
      <c r="C7" s="127">
        <v>3</v>
      </c>
      <c r="D7" s="127">
        <v>4</v>
      </c>
      <c r="E7" s="127">
        <v>5</v>
      </c>
      <c r="F7" s="127">
        <v>6</v>
      </c>
      <c r="G7" s="127">
        <v>7</v>
      </c>
      <c r="H7" s="127">
        <v>8</v>
      </c>
      <c r="I7" s="127">
        <v>9</v>
      </c>
      <c r="J7" s="127">
        <v>10</v>
      </c>
      <c r="K7" s="127">
        <v>11</v>
      </c>
      <c r="L7" s="127">
        <v>12</v>
      </c>
      <c r="M7" s="127">
        <v>13</v>
      </c>
      <c r="N7" s="127">
        <v>14</v>
      </c>
      <c r="O7" s="127">
        <v>15</v>
      </c>
      <c r="P7" s="127">
        <v>16</v>
      </c>
      <c r="Q7" s="127">
        <v>17</v>
      </c>
      <c r="R7" s="46"/>
    </row>
    <row r="8" spans="1:19" x14ac:dyDescent="0.25">
      <c r="A8" s="127"/>
      <c r="B8" s="283" t="s">
        <v>121</v>
      </c>
      <c r="C8" s="283"/>
      <c r="D8" s="283"/>
      <c r="E8" s="283"/>
      <c r="F8" s="283"/>
      <c r="G8" s="283"/>
      <c r="H8" s="283"/>
      <c r="I8" s="283"/>
      <c r="J8" s="283"/>
      <c r="K8" s="283"/>
      <c r="L8" s="283"/>
      <c r="M8" s="283"/>
      <c r="N8" s="283"/>
      <c r="O8" s="283"/>
      <c r="P8" s="283"/>
      <c r="Q8" s="283"/>
      <c r="R8" s="46"/>
    </row>
    <row r="9" spans="1:19" x14ac:dyDescent="0.25">
      <c r="A9" s="127" t="s">
        <v>7</v>
      </c>
      <c r="B9" s="283" t="s">
        <v>66</v>
      </c>
      <c r="C9" s="283"/>
      <c r="D9" s="283"/>
      <c r="E9" s="283"/>
      <c r="F9" s="283"/>
      <c r="G9" s="283"/>
      <c r="H9" s="283"/>
      <c r="I9" s="283"/>
      <c r="J9" s="283"/>
      <c r="K9" s="283"/>
      <c r="L9" s="283"/>
      <c r="M9" s="283"/>
      <c r="N9" s="283"/>
      <c r="O9" s="283"/>
      <c r="P9" s="283"/>
      <c r="Q9" s="283"/>
      <c r="R9" s="46"/>
    </row>
    <row r="10" spans="1:19" ht="25.5" customHeight="1" x14ac:dyDescent="0.25">
      <c r="A10" s="273" t="s">
        <v>8</v>
      </c>
      <c r="B10" s="276" t="s">
        <v>80</v>
      </c>
      <c r="C10" s="276" t="s">
        <v>220</v>
      </c>
      <c r="D10" s="135" t="s">
        <v>9</v>
      </c>
      <c r="E10" s="136">
        <f>SUM(E11:E15)</f>
        <v>640</v>
      </c>
      <c r="F10" s="136">
        <f t="shared" ref="F10:J10" si="0">SUM(F11:F15)</f>
        <v>128</v>
      </c>
      <c r="G10" s="136">
        <f t="shared" si="0"/>
        <v>128</v>
      </c>
      <c r="H10" s="136">
        <f t="shared" si="0"/>
        <v>128</v>
      </c>
      <c r="I10" s="136">
        <f t="shared" si="0"/>
        <v>128</v>
      </c>
      <c r="J10" s="136">
        <f t="shared" si="0"/>
        <v>128</v>
      </c>
      <c r="K10" s="279" t="s">
        <v>235</v>
      </c>
      <c r="L10" s="265">
        <v>100</v>
      </c>
      <c r="M10" s="265">
        <v>100</v>
      </c>
      <c r="N10" s="265">
        <v>100</v>
      </c>
      <c r="O10" s="265">
        <v>100</v>
      </c>
      <c r="P10" s="265">
        <v>100</v>
      </c>
      <c r="Q10" s="241" t="s">
        <v>224</v>
      </c>
      <c r="R10" s="46"/>
    </row>
    <row r="11" spans="1:19" ht="25.5" customHeight="1" x14ac:dyDescent="0.25">
      <c r="A11" s="274"/>
      <c r="B11" s="277"/>
      <c r="C11" s="277"/>
      <c r="D11" s="285" t="s">
        <v>10</v>
      </c>
      <c r="E11" s="286"/>
      <c r="F11" s="286"/>
      <c r="G11" s="286"/>
      <c r="H11" s="286"/>
      <c r="I11" s="286"/>
      <c r="J11" s="287"/>
      <c r="K11" s="280"/>
      <c r="L11" s="266"/>
      <c r="M11" s="266"/>
      <c r="N11" s="266"/>
      <c r="O11" s="266"/>
      <c r="P11" s="266"/>
      <c r="Q11" s="242"/>
      <c r="R11" s="46"/>
    </row>
    <row r="12" spans="1:19" ht="25.5" customHeight="1" x14ac:dyDescent="0.25">
      <c r="A12" s="274"/>
      <c r="B12" s="277"/>
      <c r="C12" s="277"/>
      <c r="D12" s="135" t="s">
        <v>11</v>
      </c>
      <c r="E12" s="136">
        <f>SUM(F12:J12)</f>
        <v>640</v>
      </c>
      <c r="F12" s="136">
        <v>128</v>
      </c>
      <c r="G12" s="136">
        <v>128</v>
      </c>
      <c r="H12" s="136">
        <v>128</v>
      </c>
      <c r="I12" s="136">
        <v>128</v>
      </c>
      <c r="J12" s="136">
        <v>128</v>
      </c>
      <c r="K12" s="280"/>
      <c r="L12" s="266"/>
      <c r="M12" s="266"/>
      <c r="N12" s="266"/>
      <c r="O12" s="266"/>
      <c r="P12" s="266"/>
      <c r="Q12" s="242"/>
      <c r="R12" s="46"/>
    </row>
    <row r="13" spans="1:19" ht="25.5" customHeight="1" x14ac:dyDescent="0.25">
      <c r="A13" s="274"/>
      <c r="B13" s="277"/>
      <c r="C13" s="277"/>
      <c r="D13" s="135" t="s">
        <v>12</v>
      </c>
      <c r="E13" s="136">
        <f t="shared" ref="E13:E15" si="1">SUM(F13:J13)</f>
        <v>0</v>
      </c>
      <c r="F13" s="136">
        <v>0</v>
      </c>
      <c r="G13" s="136">
        <v>0</v>
      </c>
      <c r="H13" s="136">
        <v>0</v>
      </c>
      <c r="I13" s="136">
        <v>0</v>
      </c>
      <c r="J13" s="136">
        <v>0</v>
      </c>
      <c r="K13" s="280"/>
      <c r="L13" s="266"/>
      <c r="M13" s="266"/>
      <c r="N13" s="266"/>
      <c r="O13" s="266"/>
      <c r="P13" s="266"/>
      <c r="Q13" s="242"/>
      <c r="R13" s="46"/>
    </row>
    <row r="14" spans="1:19" ht="25.5" customHeight="1" x14ac:dyDescent="0.25">
      <c r="A14" s="274"/>
      <c r="B14" s="277"/>
      <c r="C14" s="277"/>
      <c r="D14" s="135" t="s">
        <v>13</v>
      </c>
      <c r="E14" s="136">
        <f t="shared" si="1"/>
        <v>0</v>
      </c>
      <c r="F14" s="136">
        <v>0</v>
      </c>
      <c r="G14" s="136">
        <v>0</v>
      </c>
      <c r="H14" s="136">
        <v>0</v>
      </c>
      <c r="I14" s="136">
        <v>0</v>
      </c>
      <c r="J14" s="136">
        <v>0</v>
      </c>
      <c r="K14" s="280"/>
      <c r="L14" s="266"/>
      <c r="M14" s="266"/>
      <c r="N14" s="266"/>
      <c r="O14" s="266"/>
      <c r="P14" s="266"/>
      <c r="Q14" s="242"/>
      <c r="R14" s="46"/>
    </row>
    <row r="15" spans="1:19" ht="25.5" customHeight="1" x14ac:dyDescent="0.25">
      <c r="A15" s="275"/>
      <c r="B15" s="278"/>
      <c r="C15" s="278"/>
      <c r="D15" s="135" t="s">
        <v>14</v>
      </c>
      <c r="E15" s="136">
        <f t="shared" si="1"/>
        <v>0</v>
      </c>
      <c r="F15" s="136">
        <v>0</v>
      </c>
      <c r="G15" s="136">
        <v>0</v>
      </c>
      <c r="H15" s="136">
        <v>0</v>
      </c>
      <c r="I15" s="136">
        <v>0</v>
      </c>
      <c r="J15" s="136">
        <v>0</v>
      </c>
      <c r="K15" s="281"/>
      <c r="L15" s="267"/>
      <c r="M15" s="267"/>
      <c r="N15" s="267"/>
      <c r="O15" s="267"/>
      <c r="P15" s="267"/>
      <c r="Q15" s="243"/>
      <c r="R15" s="46"/>
    </row>
    <row r="16" spans="1:19" ht="24" customHeight="1" x14ac:dyDescent="0.25">
      <c r="A16" s="273" t="s">
        <v>15</v>
      </c>
      <c r="B16" s="276" t="s">
        <v>283</v>
      </c>
      <c r="C16" s="276" t="s">
        <v>220</v>
      </c>
      <c r="D16" s="135" t="s">
        <v>9</v>
      </c>
      <c r="E16" s="136">
        <f>SUM(E17:E21)</f>
        <v>1500</v>
      </c>
      <c r="F16" s="136">
        <f t="shared" ref="F16:J16" si="2">SUM(F17:F21)</f>
        <v>300</v>
      </c>
      <c r="G16" s="136">
        <f t="shared" si="2"/>
        <v>300</v>
      </c>
      <c r="H16" s="136">
        <f t="shared" si="2"/>
        <v>300</v>
      </c>
      <c r="I16" s="136">
        <f t="shared" si="2"/>
        <v>300</v>
      </c>
      <c r="J16" s="136">
        <f t="shared" si="2"/>
        <v>300</v>
      </c>
      <c r="K16" s="279" t="s">
        <v>235</v>
      </c>
      <c r="L16" s="265">
        <v>100</v>
      </c>
      <c r="M16" s="265">
        <v>100</v>
      </c>
      <c r="N16" s="265">
        <v>100</v>
      </c>
      <c r="O16" s="265">
        <v>100</v>
      </c>
      <c r="P16" s="265">
        <v>100</v>
      </c>
      <c r="Q16" s="244" t="s">
        <v>88</v>
      </c>
      <c r="R16" s="46"/>
    </row>
    <row r="17" spans="1:18" ht="24" customHeight="1" x14ac:dyDescent="0.25">
      <c r="A17" s="274"/>
      <c r="B17" s="277"/>
      <c r="C17" s="277"/>
      <c r="D17" s="285" t="s">
        <v>10</v>
      </c>
      <c r="E17" s="286"/>
      <c r="F17" s="286"/>
      <c r="G17" s="286"/>
      <c r="H17" s="286"/>
      <c r="I17" s="286"/>
      <c r="J17" s="287"/>
      <c r="K17" s="280"/>
      <c r="L17" s="266"/>
      <c r="M17" s="266"/>
      <c r="N17" s="266"/>
      <c r="O17" s="266"/>
      <c r="P17" s="266"/>
      <c r="Q17" s="245"/>
      <c r="R17" s="46"/>
    </row>
    <row r="18" spans="1:18" ht="24" customHeight="1" x14ac:dyDescent="0.25">
      <c r="A18" s="274"/>
      <c r="B18" s="277"/>
      <c r="C18" s="277"/>
      <c r="D18" s="135" t="s">
        <v>11</v>
      </c>
      <c r="E18" s="136">
        <f>SUM(F18:J18)</f>
        <v>1500</v>
      </c>
      <c r="F18" s="79">
        <v>300</v>
      </c>
      <c r="G18" s="79">
        <v>300</v>
      </c>
      <c r="H18" s="79">
        <v>300</v>
      </c>
      <c r="I18" s="79">
        <v>300</v>
      </c>
      <c r="J18" s="79">
        <v>300</v>
      </c>
      <c r="K18" s="280"/>
      <c r="L18" s="266"/>
      <c r="M18" s="266"/>
      <c r="N18" s="266"/>
      <c r="O18" s="266"/>
      <c r="P18" s="266"/>
      <c r="Q18" s="245"/>
      <c r="R18" s="46"/>
    </row>
    <row r="19" spans="1:18" ht="24" customHeight="1" x14ac:dyDescent="0.25">
      <c r="A19" s="274"/>
      <c r="B19" s="277"/>
      <c r="C19" s="277"/>
      <c r="D19" s="135" t="s">
        <v>12</v>
      </c>
      <c r="E19" s="136">
        <f t="shared" ref="E19:E21" si="3">SUM(F19:J19)</f>
        <v>0</v>
      </c>
      <c r="F19" s="79">
        <v>0</v>
      </c>
      <c r="G19" s="79">
        <v>0</v>
      </c>
      <c r="H19" s="79">
        <v>0</v>
      </c>
      <c r="I19" s="79">
        <v>0</v>
      </c>
      <c r="J19" s="79">
        <v>0</v>
      </c>
      <c r="K19" s="280"/>
      <c r="L19" s="266"/>
      <c r="M19" s="266"/>
      <c r="N19" s="266"/>
      <c r="O19" s="266"/>
      <c r="P19" s="266"/>
      <c r="Q19" s="245"/>
      <c r="R19" s="46"/>
    </row>
    <row r="20" spans="1:18" ht="24" customHeight="1" x14ac:dyDescent="0.25">
      <c r="A20" s="274"/>
      <c r="B20" s="277"/>
      <c r="C20" s="277"/>
      <c r="D20" s="135" t="s">
        <v>13</v>
      </c>
      <c r="E20" s="136">
        <f t="shared" si="3"/>
        <v>0</v>
      </c>
      <c r="F20" s="79">
        <v>0</v>
      </c>
      <c r="G20" s="79">
        <v>0</v>
      </c>
      <c r="H20" s="79">
        <v>0</v>
      </c>
      <c r="I20" s="79">
        <v>0</v>
      </c>
      <c r="J20" s="79">
        <v>0</v>
      </c>
      <c r="K20" s="280"/>
      <c r="L20" s="266"/>
      <c r="M20" s="266"/>
      <c r="N20" s="266"/>
      <c r="O20" s="266"/>
      <c r="P20" s="266"/>
      <c r="Q20" s="245"/>
      <c r="R20" s="46"/>
    </row>
    <row r="21" spans="1:18" ht="24" customHeight="1" x14ac:dyDescent="0.25">
      <c r="A21" s="275"/>
      <c r="B21" s="278"/>
      <c r="C21" s="278"/>
      <c r="D21" s="135" t="s">
        <v>14</v>
      </c>
      <c r="E21" s="136">
        <f t="shared" si="3"/>
        <v>0</v>
      </c>
      <c r="F21" s="79">
        <v>0</v>
      </c>
      <c r="G21" s="79">
        <v>0</v>
      </c>
      <c r="H21" s="79">
        <v>0</v>
      </c>
      <c r="I21" s="79">
        <v>0</v>
      </c>
      <c r="J21" s="79">
        <v>0</v>
      </c>
      <c r="K21" s="281"/>
      <c r="L21" s="267"/>
      <c r="M21" s="267"/>
      <c r="N21" s="267"/>
      <c r="O21" s="267"/>
      <c r="P21" s="267"/>
      <c r="Q21" s="246"/>
      <c r="R21" s="46"/>
    </row>
    <row r="22" spans="1:18" ht="15" customHeight="1" x14ac:dyDescent="0.25">
      <c r="A22" s="273" t="s">
        <v>277</v>
      </c>
      <c r="B22" s="276" t="s">
        <v>244</v>
      </c>
      <c r="C22" s="276" t="s">
        <v>220</v>
      </c>
      <c r="D22" s="84" t="s">
        <v>9</v>
      </c>
      <c r="E22" s="79">
        <f>SUM(E23:E27)</f>
        <v>250</v>
      </c>
      <c r="F22" s="79">
        <f t="shared" ref="F22:J22" si="4">SUM(F23:F27)</f>
        <v>50</v>
      </c>
      <c r="G22" s="79">
        <f t="shared" si="4"/>
        <v>50</v>
      </c>
      <c r="H22" s="79">
        <f t="shared" si="4"/>
        <v>50</v>
      </c>
      <c r="I22" s="79">
        <f t="shared" si="4"/>
        <v>50</v>
      </c>
      <c r="J22" s="79">
        <f t="shared" si="4"/>
        <v>50</v>
      </c>
      <c r="K22" s="279"/>
      <c r="L22" s="248"/>
      <c r="M22" s="248"/>
      <c r="N22" s="248"/>
      <c r="O22" s="248"/>
      <c r="P22" s="248"/>
      <c r="Q22" s="244" t="s">
        <v>88</v>
      </c>
      <c r="R22" s="46"/>
    </row>
    <row r="23" spans="1:18" x14ac:dyDescent="0.25">
      <c r="A23" s="274"/>
      <c r="B23" s="277"/>
      <c r="C23" s="277"/>
      <c r="D23" s="270" t="s">
        <v>10</v>
      </c>
      <c r="E23" s="271"/>
      <c r="F23" s="271"/>
      <c r="G23" s="271"/>
      <c r="H23" s="271"/>
      <c r="I23" s="271"/>
      <c r="J23" s="272"/>
      <c r="K23" s="280"/>
      <c r="L23" s="249"/>
      <c r="M23" s="249"/>
      <c r="N23" s="249"/>
      <c r="O23" s="249"/>
      <c r="P23" s="249"/>
      <c r="Q23" s="245"/>
      <c r="R23" s="46"/>
    </row>
    <row r="24" spans="1:18" x14ac:dyDescent="0.25">
      <c r="A24" s="274"/>
      <c r="B24" s="277"/>
      <c r="C24" s="277"/>
      <c r="D24" s="84" t="s">
        <v>11</v>
      </c>
      <c r="E24" s="79">
        <f>SUM(F24:J24)</f>
        <v>250</v>
      </c>
      <c r="F24" s="79">
        <v>50</v>
      </c>
      <c r="G24" s="79">
        <v>50</v>
      </c>
      <c r="H24" s="79">
        <v>50</v>
      </c>
      <c r="I24" s="79">
        <v>50</v>
      </c>
      <c r="J24" s="79">
        <v>50</v>
      </c>
      <c r="K24" s="280"/>
      <c r="L24" s="249"/>
      <c r="M24" s="249"/>
      <c r="N24" s="249"/>
      <c r="O24" s="249"/>
      <c r="P24" s="249"/>
      <c r="Q24" s="245"/>
      <c r="R24" s="46"/>
    </row>
    <row r="25" spans="1:18" x14ac:dyDescent="0.25">
      <c r="A25" s="274"/>
      <c r="B25" s="277"/>
      <c r="C25" s="277"/>
      <c r="D25" s="84" t="s">
        <v>12</v>
      </c>
      <c r="E25" s="79">
        <f t="shared" ref="E25:E27" si="5">SUM(F25:J25)</f>
        <v>0</v>
      </c>
      <c r="F25" s="79">
        <v>0</v>
      </c>
      <c r="G25" s="79">
        <v>0</v>
      </c>
      <c r="H25" s="79">
        <v>0</v>
      </c>
      <c r="I25" s="79">
        <v>0</v>
      </c>
      <c r="J25" s="79">
        <v>0</v>
      </c>
      <c r="K25" s="280"/>
      <c r="L25" s="249"/>
      <c r="M25" s="249"/>
      <c r="N25" s="249"/>
      <c r="O25" s="249"/>
      <c r="P25" s="249"/>
      <c r="Q25" s="245"/>
      <c r="R25" s="46"/>
    </row>
    <row r="26" spans="1:18" x14ac:dyDescent="0.25">
      <c r="A26" s="274"/>
      <c r="B26" s="277"/>
      <c r="C26" s="277"/>
      <c r="D26" s="84" t="s">
        <v>13</v>
      </c>
      <c r="E26" s="79">
        <f t="shared" si="5"/>
        <v>0</v>
      </c>
      <c r="F26" s="79">
        <v>0</v>
      </c>
      <c r="G26" s="79">
        <v>0</v>
      </c>
      <c r="H26" s="79">
        <v>0</v>
      </c>
      <c r="I26" s="79">
        <v>0</v>
      </c>
      <c r="J26" s="79">
        <v>0</v>
      </c>
      <c r="K26" s="280"/>
      <c r="L26" s="249"/>
      <c r="M26" s="249"/>
      <c r="N26" s="249"/>
      <c r="O26" s="249"/>
      <c r="P26" s="249"/>
      <c r="Q26" s="245"/>
      <c r="R26" s="46"/>
    </row>
    <row r="27" spans="1:18" x14ac:dyDescent="0.25">
      <c r="A27" s="275"/>
      <c r="B27" s="278"/>
      <c r="C27" s="278"/>
      <c r="D27" s="84" t="s">
        <v>14</v>
      </c>
      <c r="E27" s="79">
        <f t="shared" si="5"/>
        <v>0</v>
      </c>
      <c r="F27" s="79">
        <v>0</v>
      </c>
      <c r="G27" s="79">
        <v>0</v>
      </c>
      <c r="H27" s="79">
        <v>0</v>
      </c>
      <c r="I27" s="79">
        <v>0</v>
      </c>
      <c r="J27" s="79">
        <v>0</v>
      </c>
      <c r="K27" s="281"/>
      <c r="L27" s="250"/>
      <c r="M27" s="250"/>
      <c r="N27" s="250"/>
      <c r="O27" s="250"/>
      <c r="P27" s="250"/>
      <c r="Q27" s="246"/>
      <c r="R27" s="46"/>
    </row>
    <row r="28" spans="1:18" x14ac:dyDescent="0.25">
      <c r="A28" s="248"/>
      <c r="B28" s="273" t="s">
        <v>16</v>
      </c>
      <c r="C28" s="248"/>
      <c r="D28" s="84" t="s">
        <v>9</v>
      </c>
      <c r="E28" s="79">
        <f t="shared" ref="E28:J28" si="6">SUM(E29:E33)</f>
        <v>2390</v>
      </c>
      <c r="F28" s="79">
        <f t="shared" si="6"/>
        <v>478</v>
      </c>
      <c r="G28" s="79">
        <f t="shared" si="6"/>
        <v>478</v>
      </c>
      <c r="H28" s="79">
        <f t="shared" si="6"/>
        <v>478</v>
      </c>
      <c r="I28" s="79">
        <f t="shared" si="6"/>
        <v>478</v>
      </c>
      <c r="J28" s="79">
        <f t="shared" si="6"/>
        <v>478</v>
      </c>
      <c r="K28" s="248"/>
      <c r="L28" s="248"/>
      <c r="M28" s="248"/>
      <c r="N28" s="248"/>
      <c r="O28" s="248"/>
      <c r="P28" s="248"/>
      <c r="Q28" s="241"/>
      <c r="R28" s="46"/>
    </row>
    <row r="29" spans="1:18" x14ac:dyDescent="0.25">
      <c r="A29" s="249"/>
      <c r="B29" s="274"/>
      <c r="C29" s="249"/>
      <c r="D29" s="270" t="s">
        <v>10</v>
      </c>
      <c r="E29" s="271"/>
      <c r="F29" s="271"/>
      <c r="G29" s="271"/>
      <c r="H29" s="271"/>
      <c r="I29" s="271"/>
      <c r="J29" s="272"/>
      <c r="K29" s="249"/>
      <c r="L29" s="249"/>
      <c r="M29" s="249"/>
      <c r="N29" s="249"/>
      <c r="O29" s="249"/>
      <c r="P29" s="249"/>
      <c r="Q29" s="242"/>
      <c r="R29" s="46"/>
    </row>
    <row r="30" spans="1:18" x14ac:dyDescent="0.25">
      <c r="A30" s="249"/>
      <c r="B30" s="274"/>
      <c r="C30" s="249"/>
      <c r="D30" s="84" t="s">
        <v>11</v>
      </c>
      <c r="E30" s="79">
        <f>SUM(F30:J30)</f>
        <v>2390</v>
      </c>
      <c r="F30" s="79">
        <f>F12+F18+F24</f>
        <v>478</v>
      </c>
      <c r="G30" s="79">
        <f t="shared" ref="G30:J30" si="7">G12+G18+G24</f>
        <v>478</v>
      </c>
      <c r="H30" s="79">
        <f t="shared" si="7"/>
        <v>478</v>
      </c>
      <c r="I30" s="79">
        <f t="shared" si="7"/>
        <v>478</v>
      </c>
      <c r="J30" s="79">
        <f t="shared" si="7"/>
        <v>478</v>
      </c>
      <c r="K30" s="249"/>
      <c r="L30" s="249"/>
      <c r="M30" s="249"/>
      <c r="N30" s="249"/>
      <c r="O30" s="249"/>
      <c r="P30" s="249"/>
      <c r="Q30" s="242"/>
      <c r="R30" s="46"/>
    </row>
    <row r="31" spans="1:18" x14ac:dyDescent="0.25">
      <c r="A31" s="249"/>
      <c r="B31" s="274"/>
      <c r="C31" s="249"/>
      <c r="D31" s="84" t="s">
        <v>12</v>
      </c>
      <c r="E31" s="79">
        <f t="shared" ref="E31:E33" si="8">SUM(F31:J31)</f>
        <v>0</v>
      </c>
      <c r="F31" s="79">
        <f t="shared" ref="F31:J31" si="9">F13+F19+F25</f>
        <v>0</v>
      </c>
      <c r="G31" s="79">
        <f t="shared" si="9"/>
        <v>0</v>
      </c>
      <c r="H31" s="79">
        <f t="shared" si="9"/>
        <v>0</v>
      </c>
      <c r="I31" s="79">
        <f t="shared" si="9"/>
        <v>0</v>
      </c>
      <c r="J31" s="79">
        <f t="shared" si="9"/>
        <v>0</v>
      </c>
      <c r="K31" s="249"/>
      <c r="L31" s="249"/>
      <c r="M31" s="249"/>
      <c r="N31" s="249"/>
      <c r="O31" s="249"/>
      <c r="P31" s="249"/>
      <c r="Q31" s="242"/>
      <c r="R31" s="46"/>
    </row>
    <row r="32" spans="1:18" x14ac:dyDescent="0.25">
      <c r="A32" s="249"/>
      <c r="B32" s="274"/>
      <c r="C32" s="249"/>
      <c r="D32" s="84" t="s">
        <v>13</v>
      </c>
      <c r="E32" s="79">
        <f t="shared" si="8"/>
        <v>0</v>
      </c>
      <c r="F32" s="79">
        <f t="shared" ref="F32:J32" si="10">F14+F20+F26</f>
        <v>0</v>
      </c>
      <c r="G32" s="79">
        <f t="shared" si="10"/>
        <v>0</v>
      </c>
      <c r="H32" s="79">
        <f t="shared" si="10"/>
        <v>0</v>
      </c>
      <c r="I32" s="79">
        <f t="shared" si="10"/>
        <v>0</v>
      </c>
      <c r="J32" s="79">
        <f t="shared" si="10"/>
        <v>0</v>
      </c>
      <c r="K32" s="249"/>
      <c r="L32" s="249"/>
      <c r="M32" s="249"/>
      <c r="N32" s="249"/>
      <c r="O32" s="249"/>
      <c r="P32" s="249"/>
      <c r="Q32" s="242"/>
      <c r="R32" s="46"/>
    </row>
    <row r="33" spans="1:18" x14ac:dyDescent="0.25">
      <c r="A33" s="250"/>
      <c r="B33" s="275"/>
      <c r="C33" s="250"/>
      <c r="D33" s="84" t="s">
        <v>14</v>
      </c>
      <c r="E33" s="79">
        <f t="shared" si="8"/>
        <v>0</v>
      </c>
      <c r="F33" s="79">
        <f t="shared" ref="F33:J33" si="11">F15+F21+F27</f>
        <v>0</v>
      </c>
      <c r="G33" s="79">
        <f t="shared" si="11"/>
        <v>0</v>
      </c>
      <c r="H33" s="79">
        <f t="shared" si="11"/>
        <v>0</v>
      </c>
      <c r="I33" s="79">
        <f t="shared" si="11"/>
        <v>0</v>
      </c>
      <c r="J33" s="79">
        <f t="shared" si="11"/>
        <v>0</v>
      </c>
      <c r="K33" s="250"/>
      <c r="L33" s="250"/>
      <c r="M33" s="250"/>
      <c r="N33" s="250"/>
      <c r="O33" s="250"/>
      <c r="P33" s="250"/>
      <c r="Q33" s="243"/>
      <c r="R33" s="46"/>
    </row>
    <row r="34" spans="1:18" x14ac:dyDescent="0.25">
      <c r="A34" s="126" t="s">
        <v>20</v>
      </c>
      <c r="B34" s="251" t="s">
        <v>67</v>
      </c>
      <c r="C34" s="252"/>
      <c r="D34" s="252"/>
      <c r="E34" s="252"/>
      <c r="F34" s="252"/>
      <c r="G34" s="252"/>
      <c r="H34" s="252"/>
      <c r="I34" s="252"/>
      <c r="J34" s="252"/>
      <c r="K34" s="252"/>
      <c r="L34" s="252"/>
      <c r="M34" s="252"/>
      <c r="N34" s="252"/>
      <c r="O34" s="252"/>
      <c r="P34" s="252"/>
      <c r="Q34" s="253"/>
      <c r="R34" s="46"/>
    </row>
    <row r="35" spans="1:18" ht="19.5" customHeight="1" x14ac:dyDescent="0.25">
      <c r="A35" s="273" t="s">
        <v>75</v>
      </c>
      <c r="B35" s="276" t="s">
        <v>236</v>
      </c>
      <c r="C35" s="276" t="s">
        <v>220</v>
      </c>
      <c r="D35" s="84" t="s">
        <v>9</v>
      </c>
      <c r="E35" s="79">
        <f>SUM(E36:E40)</f>
        <v>200</v>
      </c>
      <c r="F35" s="79">
        <f t="shared" ref="F35:J35" si="12">SUM(F36:F40)</f>
        <v>40</v>
      </c>
      <c r="G35" s="79">
        <f t="shared" ref="G35:H35" si="13">SUM(G36:G40)</f>
        <v>40</v>
      </c>
      <c r="H35" s="79">
        <f t="shared" si="13"/>
        <v>40</v>
      </c>
      <c r="I35" s="79">
        <f t="shared" si="12"/>
        <v>40</v>
      </c>
      <c r="J35" s="79">
        <f t="shared" si="12"/>
        <v>40</v>
      </c>
      <c r="K35" s="279"/>
      <c r="L35" s="265"/>
      <c r="M35" s="265"/>
      <c r="N35" s="265"/>
      <c r="O35" s="265"/>
      <c r="P35" s="265"/>
      <c r="Q35" s="241" t="s">
        <v>225</v>
      </c>
      <c r="R35" s="46"/>
    </row>
    <row r="36" spans="1:18" ht="19.5" customHeight="1" x14ac:dyDescent="0.25">
      <c r="A36" s="274"/>
      <c r="B36" s="277"/>
      <c r="C36" s="277"/>
      <c r="D36" s="270" t="s">
        <v>10</v>
      </c>
      <c r="E36" s="271"/>
      <c r="F36" s="271"/>
      <c r="G36" s="271"/>
      <c r="H36" s="271"/>
      <c r="I36" s="271"/>
      <c r="J36" s="272"/>
      <c r="K36" s="280"/>
      <c r="L36" s="266"/>
      <c r="M36" s="266"/>
      <c r="N36" s="266"/>
      <c r="O36" s="266"/>
      <c r="P36" s="266"/>
      <c r="Q36" s="242"/>
      <c r="R36" s="46"/>
    </row>
    <row r="37" spans="1:18" ht="19.5" customHeight="1" x14ac:dyDescent="0.25">
      <c r="A37" s="274"/>
      <c r="B37" s="277"/>
      <c r="C37" s="277"/>
      <c r="D37" s="84" t="s">
        <v>11</v>
      </c>
      <c r="E37" s="79">
        <f>SUM(F37:J37)</f>
        <v>200</v>
      </c>
      <c r="F37" s="79">
        <v>40</v>
      </c>
      <c r="G37" s="79">
        <v>40</v>
      </c>
      <c r="H37" s="79">
        <v>40</v>
      </c>
      <c r="I37" s="79">
        <v>40</v>
      </c>
      <c r="J37" s="79">
        <v>40</v>
      </c>
      <c r="K37" s="280"/>
      <c r="L37" s="266"/>
      <c r="M37" s="266"/>
      <c r="N37" s="266"/>
      <c r="O37" s="266"/>
      <c r="P37" s="266"/>
      <c r="Q37" s="242"/>
      <c r="R37" s="46"/>
    </row>
    <row r="38" spans="1:18" ht="19.5" customHeight="1" x14ac:dyDescent="0.25">
      <c r="A38" s="274"/>
      <c r="B38" s="277"/>
      <c r="C38" s="277"/>
      <c r="D38" s="84" t="s">
        <v>12</v>
      </c>
      <c r="E38" s="79">
        <f t="shared" ref="E38:E40" si="14">SUM(F38:J38)</f>
        <v>0</v>
      </c>
      <c r="F38" s="79">
        <v>0</v>
      </c>
      <c r="G38" s="79">
        <v>0</v>
      </c>
      <c r="H38" s="79">
        <v>0</v>
      </c>
      <c r="I38" s="79">
        <v>0</v>
      </c>
      <c r="J38" s="79">
        <v>0</v>
      </c>
      <c r="K38" s="280"/>
      <c r="L38" s="266"/>
      <c r="M38" s="266"/>
      <c r="N38" s="266"/>
      <c r="O38" s="266"/>
      <c r="P38" s="266"/>
      <c r="Q38" s="242"/>
      <c r="R38" s="46"/>
    </row>
    <row r="39" spans="1:18" ht="19.5" customHeight="1" x14ac:dyDescent="0.25">
      <c r="A39" s="274"/>
      <c r="B39" s="277"/>
      <c r="C39" s="277"/>
      <c r="D39" s="84" t="s">
        <v>13</v>
      </c>
      <c r="E39" s="79">
        <f t="shared" si="14"/>
        <v>0</v>
      </c>
      <c r="F39" s="79">
        <v>0</v>
      </c>
      <c r="G39" s="79">
        <v>0</v>
      </c>
      <c r="H39" s="79">
        <v>0</v>
      </c>
      <c r="I39" s="79">
        <v>0</v>
      </c>
      <c r="J39" s="79">
        <v>0</v>
      </c>
      <c r="K39" s="280"/>
      <c r="L39" s="266"/>
      <c r="M39" s="266"/>
      <c r="N39" s="266"/>
      <c r="O39" s="266"/>
      <c r="P39" s="266"/>
      <c r="Q39" s="242"/>
      <c r="R39" s="46"/>
    </row>
    <row r="40" spans="1:18" ht="19.5" customHeight="1" x14ac:dyDescent="0.25">
      <c r="A40" s="275"/>
      <c r="B40" s="278"/>
      <c r="C40" s="278"/>
      <c r="D40" s="84" t="s">
        <v>14</v>
      </c>
      <c r="E40" s="79">
        <f t="shared" si="14"/>
        <v>0</v>
      </c>
      <c r="F40" s="79">
        <v>0</v>
      </c>
      <c r="G40" s="79">
        <v>0</v>
      </c>
      <c r="H40" s="79">
        <v>0</v>
      </c>
      <c r="I40" s="79">
        <v>0</v>
      </c>
      <c r="J40" s="79">
        <v>0</v>
      </c>
      <c r="K40" s="281"/>
      <c r="L40" s="267"/>
      <c r="M40" s="267"/>
      <c r="N40" s="267"/>
      <c r="O40" s="267"/>
      <c r="P40" s="267"/>
      <c r="Q40" s="243"/>
      <c r="R40" s="46"/>
    </row>
    <row r="41" spans="1:18" ht="19.5" customHeight="1" x14ac:dyDescent="0.25">
      <c r="A41" s="273" t="s">
        <v>78</v>
      </c>
      <c r="B41" s="276" t="s">
        <v>123</v>
      </c>
      <c r="C41" s="276" t="s">
        <v>220</v>
      </c>
      <c r="D41" s="84" t="s">
        <v>9</v>
      </c>
      <c r="E41" s="79">
        <f>SUM(E42:E46)</f>
        <v>400</v>
      </c>
      <c r="F41" s="79">
        <f t="shared" ref="F41:J41" si="15">SUM(F42:F46)</f>
        <v>80</v>
      </c>
      <c r="G41" s="79">
        <f t="shared" si="15"/>
        <v>80</v>
      </c>
      <c r="H41" s="79">
        <f t="shared" si="15"/>
        <v>80</v>
      </c>
      <c r="I41" s="79">
        <f t="shared" si="15"/>
        <v>80</v>
      </c>
      <c r="J41" s="79">
        <f t="shared" si="15"/>
        <v>80</v>
      </c>
      <c r="K41" s="279" t="s">
        <v>175</v>
      </c>
      <c r="L41" s="265">
        <v>1</v>
      </c>
      <c r="M41" s="265">
        <v>0</v>
      </c>
      <c r="N41" s="265">
        <v>0</v>
      </c>
      <c r="O41" s="265">
        <v>0</v>
      </c>
      <c r="P41" s="265">
        <v>0</v>
      </c>
      <c r="Q41" s="241" t="s">
        <v>225</v>
      </c>
      <c r="R41" s="46"/>
    </row>
    <row r="42" spans="1:18" ht="19.5" customHeight="1" x14ac:dyDescent="0.25">
      <c r="A42" s="274"/>
      <c r="B42" s="277"/>
      <c r="C42" s="277"/>
      <c r="D42" s="270" t="s">
        <v>10</v>
      </c>
      <c r="E42" s="271"/>
      <c r="F42" s="271"/>
      <c r="G42" s="271"/>
      <c r="H42" s="271"/>
      <c r="I42" s="271"/>
      <c r="J42" s="272"/>
      <c r="K42" s="280"/>
      <c r="L42" s="266"/>
      <c r="M42" s="266"/>
      <c r="N42" s="266"/>
      <c r="O42" s="266"/>
      <c r="P42" s="266"/>
      <c r="Q42" s="242"/>
      <c r="R42" s="46"/>
    </row>
    <row r="43" spans="1:18" ht="19.5" customHeight="1" x14ac:dyDescent="0.25">
      <c r="A43" s="274"/>
      <c r="B43" s="277"/>
      <c r="C43" s="277"/>
      <c r="D43" s="84" t="s">
        <v>11</v>
      </c>
      <c r="E43" s="79">
        <f>SUM(F43:J43)</f>
        <v>400</v>
      </c>
      <c r="F43" s="79">
        <v>80</v>
      </c>
      <c r="G43" s="79">
        <v>80</v>
      </c>
      <c r="H43" s="79">
        <v>80</v>
      </c>
      <c r="I43" s="79">
        <v>80</v>
      </c>
      <c r="J43" s="79">
        <v>80</v>
      </c>
      <c r="K43" s="280"/>
      <c r="L43" s="266"/>
      <c r="M43" s="266"/>
      <c r="N43" s="266"/>
      <c r="O43" s="266"/>
      <c r="P43" s="266"/>
      <c r="Q43" s="242"/>
      <c r="R43" s="46"/>
    </row>
    <row r="44" spans="1:18" ht="19.5" customHeight="1" x14ac:dyDescent="0.25">
      <c r="A44" s="274"/>
      <c r="B44" s="277"/>
      <c r="C44" s="277"/>
      <c r="D44" s="84" t="s">
        <v>12</v>
      </c>
      <c r="E44" s="79">
        <f t="shared" ref="E44:E46" si="16">SUM(F44:J44)</f>
        <v>0</v>
      </c>
      <c r="F44" s="79">
        <v>0</v>
      </c>
      <c r="G44" s="79">
        <v>0</v>
      </c>
      <c r="H44" s="79">
        <v>0</v>
      </c>
      <c r="I44" s="79">
        <v>0</v>
      </c>
      <c r="J44" s="79">
        <v>0</v>
      </c>
      <c r="K44" s="280"/>
      <c r="L44" s="266"/>
      <c r="M44" s="266"/>
      <c r="N44" s="266"/>
      <c r="O44" s="266"/>
      <c r="P44" s="266"/>
      <c r="Q44" s="242"/>
      <c r="R44" s="46"/>
    </row>
    <row r="45" spans="1:18" ht="19.5" customHeight="1" x14ac:dyDescent="0.25">
      <c r="A45" s="274"/>
      <c r="B45" s="277"/>
      <c r="C45" s="277"/>
      <c r="D45" s="84" t="s">
        <v>13</v>
      </c>
      <c r="E45" s="79">
        <f t="shared" si="16"/>
        <v>0</v>
      </c>
      <c r="F45" s="79">
        <v>0</v>
      </c>
      <c r="G45" s="79">
        <v>0</v>
      </c>
      <c r="H45" s="79">
        <v>0</v>
      </c>
      <c r="I45" s="79">
        <v>0</v>
      </c>
      <c r="J45" s="79">
        <v>0</v>
      </c>
      <c r="K45" s="280"/>
      <c r="L45" s="266"/>
      <c r="M45" s="266"/>
      <c r="N45" s="266"/>
      <c r="O45" s="266"/>
      <c r="P45" s="266"/>
      <c r="Q45" s="242"/>
      <c r="R45" s="46"/>
    </row>
    <row r="46" spans="1:18" ht="19.5" customHeight="1" x14ac:dyDescent="0.25">
      <c r="A46" s="275"/>
      <c r="B46" s="278"/>
      <c r="C46" s="278"/>
      <c r="D46" s="84" t="s">
        <v>14</v>
      </c>
      <c r="E46" s="79">
        <f t="shared" si="16"/>
        <v>0</v>
      </c>
      <c r="F46" s="79">
        <v>0</v>
      </c>
      <c r="G46" s="79">
        <v>0</v>
      </c>
      <c r="H46" s="79">
        <v>0</v>
      </c>
      <c r="I46" s="79">
        <v>0</v>
      </c>
      <c r="J46" s="79">
        <v>0</v>
      </c>
      <c r="K46" s="281"/>
      <c r="L46" s="267"/>
      <c r="M46" s="267"/>
      <c r="N46" s="267"/>
      <c r="O46" s="267"/>
      <c r="P46" s="267"/>
      <c r="Q46" s="243"/>
      <c r="R46" s="46"/>
    </row>
    <row r="47" spans="1:18" ht="15" customHeight="1" x14ac:dyDescent="0.25">
      <c r="A47" s="273" t="s">
        <v>81</v>
      </c>
      <c r="B47" s="276" t="s">
        <v>206</v>
      </c>
      <c r="C47" s="276" t="s">
        <v>220</v>
      </c>
      <c r="D47" s="84" t="s">
        <v>9</v>
      </c>
      <c r="E47" s="79">
        <f>SUM(E48:E52)</f>
        <v>225</v>
      </c>
      <c r="F47" s="79">
        <v>0</v>
      </c>
      <c r="G47" s="79">
        <v>0</v>
      </c>
      <c r="H47" s="79">
        <f>G49</f>
        <v>0</v>
      </c>
      <c r="I47" s="79">
        <f t="shared" ref="I47:J47" si="17">SUM(I48:I52)</f>
        <v>75</v>
      </c>
      <c r="J47" s="79">
        <f t="shared" si="17"/>
        <v>75</v>
      </c>
      <c r="K47" s="248"/>
      <c r="L47" s="248"/>
      <c r="M47" s="248"/>
      <c r="N47" s="248"/>
      <c r="O47" s="248"/>
      <c r="P47" s="248"/>
      <c r="Q47" s="241" t="s">
        <v>207</v>
      </c>
      <c r="R47" s="46"/>
    </row>
    <row r="48" spans="1:18" x14ac:dyDescent="0.25">
      <c r="A48" s="274"/>
      <c r="B48" s="277"/>
      <c r="C48" s="277"/>
      <c r="D48" s="270" t="s">
        <v>10</v>
      </c>
      <c r="E48" s="271"/>
      <c r="F48" s="271"/>
      <c r="G48" s="271"/>
      <c r="H48" s="271"/>
      <c r="I48" s="271"/>
      <c r="J48" s="272"/>
      <c r="K48" s="249"/>
      <c r="L48" s="249"/>
      <c r="M48" s="249"/>
      <c r="N48" s="249"/>
      <c r="O48" s="249"/>
      <c r="P48" s="249"/>
      <c r="Q48" s="242"/>
      <c r="R48" s="46"/>
    </row>
    <row r="49" spans="1:18" x14ac:dyDescent="0.25">
      <c r="A49" s="274"/>
      <c r="B49" s="277"/>
      <c r="C49" s="277"/>
      <c r="D49" s="84" t="s">
        <v>11</v>
      </c>
      <c r="E49" s="79">
        <f>SUM(F49:J49)</f>
        <v>225</v>
      </c>
      <c r="F49" s="79">
        <v>0</v>
      </c>
      <c r="G49" s="79">
        <v>0</v>
      </c>
      <c r="H49" s="79">
        <v>75</v>
      </c>
      <c r="I49" s="79">
        <v>75</v>
      </c>
      <c r="J49" s="79">
        <v>75</v>
      </c>
      <c r="K49" s="249"/>
      <c r="L49" s="249"/>
      <c r="M49" s="249"/>
      <c r="N49" s="249"/>
      <c r="O49" s="249"/>
      <c r="P49" s="249"/>
      <c r="Q49" s="242"/>
      <c r="R49" s="46"/>
    </row>
    <row r="50" spans="1:18" x14ac:dyDescent="0.25">
      <c r="A50" s="274"/>
      <c r="B50" s="277"/>
      <c r="C50" s="277"/>
      <c r="D50" s="84" t="s">
        <v>12</v>
      </c>
      <c r="E50" s="79">
        <f t="shared" ref="E50:E52" si="18">SUM(F50:J50)</f>
        <v>0</v>
      </c>
      <c r="F50" s="79">
        <v>0</v>
      </c>
      <c r="G50" s="79">
        <v>0</v>
      </c>
      <c r="H50" s="79">
        <v>0</v>
      </c>
      <c r="I50" s="79">
        <v>0</v>
      </c>
      <c r="J50" s="79">
        <v>0</v>
      </c>
      <c r="K50" s="249"/>
      <c r="L50" s="249"/>
      <c r="M50" s="249"/>
      <c r="N50" s="249"/>
      <c r="O50" s="249"/>
      <c r="P50" s="249"/>
      <c r="Q50" s="242"/>
      <c r="R50" s="46"/>
    </row>
    <row r="51" spans="1:18" x14ac:dyDescent="0.25">
      <c r="A51" s="274"/>
      <c r="B51" s="277"/>
      <c r="C51" s="277"/>
      <c r="D51" s="84" t="s">
        <v>13</v>
      </c>
      <c r="E51" s="79">
        <f t="shared" si="18"/>
        <v>0</v>
      </c>
      <c r="F51" s="79">
        <v>0</v>
      </c>
      <c r="G51" s="79">
        <v>0</v>
      </c>
      <c r="H51" s="79">
        <v>0</v>
      </c>
      <c r="I51" s="79">
        <v>0</v>
      </c>
      <c r="J51" s="79">
        <v>0</v>
      </c>
      <c r="K51" s="249"/>
      <c r="L51" s="249"/>
      <c r="M51" s="249"/>
      <c r="N51" s="249"/>
      <c r="O51" s="249"/>
      <c r="P51" s="249"/>
      <c r="Q51" s="242"/>
      <c r="R51" s="46"/>
    </row>
    <row r="52" spans="1:18" x14ac:dyDescent="0.25">
      <c r="A52" s="275"/>
      <c r="B52" s="278"/>
      <c r="C52" s="278"/>
      <c r="D52" s="84" t="s">
        <v>14</v>
      </c>
      <c r="E52" s="79">
        <f t="shared" si="18"/>
        <v>0</v>
      </c>
      <c r="F52" s="79">
        <v>0</v>
      </c>
      <c r="G52" s="79">
        <v>0</v>
      </c>
      <c r="H52" s="79">
        <v>0</v>
      </c>
      <c r="I52" s="79">
        <v>0</v>
      </c>
      <c r="J52" s="79">
        <v>0</v>
      </c>
      <c r="K52" s="250"/>
      <c r="L52" s="250"/>
      <c r="M52" s="250"/>
      <c r="N52" s="250"/>
      <c r="O52" s="250"/>
      <c r="P52" s="250"/>
      <c r="Q52" s="243"/>
      <c r="R52" s="46"/>
    </row>
    <row r="53" spans="1:18" x14ac:dyDescent="0.25">
      <c r="A53" s="268"/>
      <c r="B53" s="269" t="s">
        <v>23</v>
      </c>
      <c r="C53" s="268"/>
      <c r="D53" s="84" t="s">
        <v>9</v>
      </c>
      <c r="E53" s="79">
        <f t="shared" ref="E53:J53" si="19">SUM(E54:E58)</f>
        <v>825</v>
      </c>
      <c r="F53" s="79">
        <f t="shared" si="19"/>
        <v>120</v>
      </c>
      <c r="G53" s="79">
        <f t="shared" si="19"/>
        <v>120</v>
      </c>
      <c r="H53" s="79">
        <f t="shared" si="19"/>
        <v>195</v>
      </c>
      <c r="I53" s="79">
        <f t="shared" si="19"/>
        <v>195</v>
      </c>
      <c r="J53" s="79">
        <f t="shared" si="19"/>
        <v>195</v>
      </c>
      <c r="K53" s="248"/>
      <c r="L53" s="248"/>
      <c r="M53" s="248"/>
      <c r="N53" s="248"/>
      <c r="O53" s="248"/>
      <c r="P53" s="248"/>
      <c r="Q53" s="241"/>
      <c r="R53" s="46"/>
    </row>
    <row r="54" spans="1:18" x14ac:dyDescent="0.25">
      <c r="A54" s="268"/>
      <c r="B54" s="269"/>
      <c r="C54" s="268"/>
      <c r="D54" s="270" t="s">
        <v>10</v>
      </c>
      <c r="E54" s="271"/>
      <c r="F54" s="271"/>
      <c r="G54" s="271"/>
      <c r="H54" s="271"/>
      <c r="I54" s="271"/>
      <c r="J54" s="272"/>
      <c r="K54" s="249"/>
      <c r="L54" s="249"/>
      <c r="M54" s="249"/>
      <c r="N54" s="249"/>
      <c r="O54" s="249"/>
      <c r="P54" s="249"/>
      <c r="Q54" s="242"/>
      <c r="R54" s="46"/>
    </row>
    <row r="55" spans="1:18" x14ac:dyDescent="0.25">
      <c r="A55" s="268"/>
      <c r="B55" s="269"/>
      <c r="C55" s="268"/>
      <c r="D55" s="84" t="s">
        <v>11</v>
      </c>
      <c r="E55" s="79">
        <f>SUM(F55:J55)</f>
        <v>825</v>
      </c>
      <c r="F55" s="79">
        <f>F37+F43+F49</f>
        <v>120</v>
      </c>
      <c r="G55" s="79">
        <f t="shared" ref="G55:J55" si="20">G37+G43+G49</f>
        <v>120</v>
      </c>
      <c r="H55" s="79">
        <f t="shared" si="20"/>
        <v>195</v>
      </c>
      <c r="I55" s="79">
        <f t="shared" si="20"/>
        <v>195</v>
      </c>
      <c r="J55" s="79">
        <f t="shared" si="20"/>
        <v>195</v>
      </c>
      <c r="K55" s="249"/>
      <c r="L55" s="249"/>
      <c r="M55" s="249"/>
      <c r="N55" s="249"/>
      <c r="O55" s="249"/>
      <c r="P55" s="249"/>
      <c r="Q55" s="242"/>
      <c r="R55" s="46"/>
    </row>
    <row r="56" spans="1:18" x14ac:dyDescent="0.25">
      <c r="A56" s="268"/>
      <c r="B56" s="269"/>
      <c r="C56" s="268"/>
      <c r="D56" s="84" t="s">
        <v>12</v>
      </c>
      <c r="E56" s="79">
        <f t="shared" ref="E56:E58" si="21">SUM(F56:J56)</f>
        <v>0</v>
      </c>
      <c r="F56" s="79">
        <f t="shared" ref="F56:J58" si="22">F38+F44+F50</f>
        <v>0</v>
      </c>
      <c r="G56" s="79">
        <f t="shared" si="22"/>
        <v>0</v>
      </c>
      <c r="H56" s="79">
        <f t="shared" si="22"/>
        <v>0</v>
      </c>
      <c r="I56" s="79">
        <f t="shared" si="22"/>
        <v>0</v>
      </c>
      <c r="J56" s="79">
        <f t="shared" si="22"/>
        <v>0</v>
      </c>
      <c r="K56" s="249"/>
      <c r="L56" s="249"/>
      <c r="M56" s="249"/>
      <c r="N56" s="249"/>
      <c r="O56" s="249"/>
      <c r="P56" s="249"/>
      <c r="Q56" s="242"/>
      <c r="R56" s="46"/>
    </row>
    <row r="57" spans="1:18" x14ac:dyDescent="0.25">
      <c r="A57" s="268"/>
      <c r="B57" s="269"/>
      <c r="C57" s="268"/>
      <c r="D57" s="84" t="s">
        <v>13</v>
      </c>
      <c r="E57" s="79">
        <f t="shared" si="21"/>
        <v>0</v>
      </c>
      <c r="F57" s="79">
        <f t="shared" si="22"/>
        <v>0</v>
      </c>
      <c r="G57" s="79">
        <f t="shared" si="22"/>
        <v>0</v>
      </c>
      <c r="H57" s="79">
        <f t="shared" si="22"/>
        <v>0</v>
      </c>
      <c r="I57" s="79">
        <f t="shared" si="22"/>
        <v>0</v>
      </c>
      <c r="J57" s="79">
        <f t="shared" si="22"/>
        <v>0</v>
      </c>
      <c r="K57" s="249"/>
      <c r="L57" s="249"/>
      <c r="M57" s="249"/>
      <c r="N57" s="249"/>
      <c r="O57" s="249"/>
      <c r="P57" s="249"/>
      <c r="Q57" s="242"/>
      <c r="R57" s="46"/>
    </row>
    <row r="58" spans="1:18" x14ac:dyDescent="0.25">
      <c r="A58" s="268"/>
      <c r="B58" s="269"/>
      <c r="C58" s="268"/>
      <c r="D58" s="84" t="s">
        <v>14</v>
      </c>
      <c r="E58" s="79">
        <f t="shared" si="21"/>
        <v>0</v>
      </c>
      <c r="F58" s="79">
        <f t="shared" si="22"/>
        <v>0</v>
      </c>
      <c r="G58" s="79">
        <f t="shared" si="22"/>
        <v>0</v>
      </c>
      <c r="H58" s="79">
        <f t="shared" si="22"/>
        <v>0</v>
      </c>
      <c r="I58" s="79">
        <f t="shared" si="22"/>
        <v>0</v>
      </c>
      <c r="J58" s="79">
        <f t="shared" si="22"/>
        <v>0</v>
      </c>
      <c r="K58" s="250"/>
      <c r="L58" s="250"/>
      <c r="M58" s="250"/>
      <c r="N58" s="250"/>
      <c r="O58" s="250"/>
      <c r="P58" s="250"/>
      <c r="Q58" s="243"/>
      <c r="R58" s="46"/>
    </row>
    <row r="59" spans="1:18" x14ac:dyDescent="0.25">
      <c r="A59" s="134" t="s">
        <v>68</v>
      </c>
      <c r="B59" s="251" t="s">
        <v>237</v>
      </c>
      <c r="C59" s="252"/>
      <c r="D59" s="252"/>
      <c r="E59" s="252"/>
      <c r="F59" s="252"/>
      <c r="G59" s="252"/>
      <c r="H59" s="252"/>
      <c r="I59" s="252"/>
      <c r="J59" s="252"/>
      <c r="K59" s="252"/>
      <c r="L59" s="252"/>
      <c r="M59" s="252"/>
      <c r="N59" s="252"/>
      <c r="O59" s="252"/>
      <c r="P59" s="252"/>
      <c r="Q59" s="253"/>
      <c r="R59" s="46"/>
    </row>
    <row r="60" spans="1:18" ht="21.75" customHeight="1" x14ac:dyDescent="0.25">
      <c r="A60" s="288" t="s">
        <v>70</v>
      </c>
      <c r="B60" s="269" t="s">
        <v>276</v>
      </c>
      <c r="C60" s="276" t="s">
        <v>220</v>
      </c>
      <c r="D60" s="84" t="s">
        <v>9</v>
      </c>
      <c r="E60" s="79">
        <v>1850</v>
      </c>
      <c r="F60" s="79">
        <v>370</v>
      </c>
      <c r="G60" s="79">
        <v>370</v>
      </c>
      <c r="H60" s="79">
        <v>370</v>
      </c>
      <c r="I60" s="79">
        <v>370</v>
      </c>
      <c r="J60" s="79">
        <v>370</v>
      </c>
      <c r="K60" s="244" t="s">
        <v>239</v>
      </c>
      <c r="L60" s="265">
        <v>630</v>
      </c>
      <c r="M60" s="265">
        <v>640</v>
      </c>
      <c r="N60" s="265">
        <v>640</v>
      </c>
      <c r="O60" s="265">
        <v>640</v>
      </c>
      <c r="P60" s="265">
        <v>640</v>
      </c>
      <c r="Q60" s="244" t="s">
        <v>238</v>
      </c>
      <c r="R60" s="46"/>
    </row>
    <row r="61" spans="1:18" ht="21.75" customHeight="1" x14ac:dyDescent="0.25">
      <c r="A61" s="288"/>
      <c r="B61" s="269"/>
      <c r="C61" s="277"/>
      <c r="D61" s="270" t="s">
        <v>10</v>
      </c>
      <c r="E61" s="271"/>
      <c r="F61" s="271"/>
      <c r="G61" s="271"/>
      <c r="H61" s="271"/>
      <c r="I61" s="271"/>
      <c r="J61" s="272"/>
      <c r="K61" s="245"/>
      <c r="L61" s="266"/>
      <c r="M61" s="266"/>
      <c r="N61" s="266"/>
      <c r="O61" s="266"/>
      <c r="P61" s="266"/>
      <c r="Q61" s="245"/>
      <c r="R61" s="46"/>
    </row>
    <row r="62" spans="1:18" ht="21.75" customHeight="1" x14ac:dyDescent="0.25">
      <c r="A62" s="288"/>
      <c r="B62" s="269"/>
      <c r="C62" s="277"/>
      <c r="D62" s="84" t="s">
        <v>11</v>
      </c>
      <c r="E62" s="79">
        <v>1850</v>
      </c>
      <c r="F62" s="79">
        <v>370</v>
      </c>
      <c r="G62" s="79">
        <v>370</v>
      </c>
      <c r="H62" s="79">
        <v>370</v>
      </c>
      <c r="I62" s="79">
        <v>370</v>
      </c>
      <c r="J62" s="79">
        <v>370</v>
      </c>
      <c r="K62" s="245"/>
      <c r="L62" s="266"/>
      <c r="M62" s="266"/>
      <c r="N62" s="266"/>
      <c r="O62" s="266"/>
      <c r="P62" s="266"/>
      <c r="Q62" s="245"/>
      <c r="R62" s="46"/>
    </row>
    <row r="63" spans="1:18" ht="21.75" customHeight="1" x14ac:dyDescent="0.25">
      <c r="A63" s="288"/>
      <c r="B63" s="269"/>
      <c r="C63" s="277"/>
      <c r="D63" s="84" t="s">
        <v>12</v>
      </c>
      <c r="E63" s="79">
        <f t="shared" ref="E63:E65" si="23">SUM(F63:J63)</f>
        <v>0</v>
      </c>
      <c r="F63" s="79">
        <f t="shared" ref="F63:J63" si="24">F69+F87+F81</f>
        <v>0</v>
      </c>
      <c r="G63" s="79">
        <f t="shared" si="24"/>
        <v>0</v>
      </c>
      <c r="H63" s="79">
        <f t="shared" si="24"/>
        <v>0</v>
      </c>
      <c r="I63" s="79">
        <f t="shared" si="24"/>
        <v>0</v>
      </c>
      <c r="J63" s="79">
        <f t="shared" si="24"/>
        <v>0</v>
      </c>
      <c r="K63" s="245"/>
      <c r="L63" s="266"/>
      <c r="M63" s="266"/>
      <c r="N63" s="266"/>
      <c r="O63" s="266"/>
      <c r="P63" s="266"/>
      <c r="Q63" s="245"/>
      <c r="R63" s="46"/>
    </row>
    <row r="64" spans="1:18" ht="21.75" customHeight="1" x14ac:dyDescent="0.25">
      <c r="A64" s="288"/>
      <c r="B64" s="269"/>
      <c r="C64" s="277"/>
      <c r="D64" s="84" t="s">
        <v>13</v>
      </c>
      <c r="E64" s="79">
        <f t="shared" si="23"/>
        <v>0</v>
      </c>
      <c r="F64" s="79">
        <f t="shared" ref="F64:J64" si="25">F70+F88+F82</f>
        <v>0</v>
      </c>
      <c r="G64" s="79">
        <f t="shared" si="25"/>
        <v>0</v>
      </c>
      <c r="H64" s="79">
        <f t="shared" si="25"/>
        <v>0</v>
      </c>
      <c r="I64" s="79">
        <f t="shared" si="25"/>
        <v>0</v>
      </c>
      <c r="J64" s="79">
        <f t="shared" si="25"/>
        <v>0</v>
      </c>
      <c r="K64" s="245"/>
      <c r="L64" s="266"/>
      <c r="M64" s="266"/>
      <c r="N64" s="266"/>
      <c r="O64" s="266"/>
      <c r="P64" s="266"/>
      <c r="Q64" s="245"/>
      <c r="R64" s="46"/>
    </row>
    <row r="65" spans="1:18" ht="21.75" customHeight="1" x14ac:dyDescent="0.25">
      <c r="A65" s="288"/>
      <c r="B65" s="269"/>
      <c r="C65" s="278"/>
      <c r="D65" s="84" t="s">
        <v>14</v>
      </c>
      <c r="E65" s="79">
        <f t="shared" si="23"/>
        <v>0</v>
      </c>
      <c r="F65" s="79">
        <f t="shared" ref="F65:J65" si="26">F71+F89+F83</f>
        <v>0</v>
      </c>
      <c r="G65" s="79">
        <f t="shared" si="26"/>
        <v>0</v>
      </c>
      <c r="H65" s="79">
        <f t="shared" si="26"/>
        <v>0</v>
      </c>
      <c r="I65" s="79">
        <f t="shared" si="26"/>
        <v>0</v>
      </c>
      <c r="J65" s="79">
        <f t="shared" si="26"/>
        <v>0</v>
      </c>
      <c r="K65" s="246"/>
      <c r="L65" s="267"/>
      <c r="M65" s="267"/>
      <c r="N65" s="267"/>
      <c r="O65" s="267"/>
      <c r="P65" s="267"/>
      <c r="Q65" s="246"/>
      <c r="R65" s="46"/>
    </row>
    <row r="66" spans="1:18" x14ac:dyDescent="0.25">
      <c r="A66" s="268"/>
      <c r="B66" s="269" t="s">
        <v>69</v>
      </c>
      <c r="C66" s="268"/>
      <c r="D66" s="84" t="s">
        <v>9</v>
      </c>
      <c r="E66" s="79">
        <v>1850</v>
      </c>
      <c r="F66" s="79">
        <v>370</v>
      </c>
      <c r="G66" s="79">
        <v>370</v>
      </c>
      <c r="H66" s="79">
        <v>370</v>
      </c>
      <c r="I66" s="79">
        <v>370</v>
      </c>
      <c r="J66" s="79">
        <v>370</v>
      </c>
      <c r="K66" s="248"/>
      <c r="L66" s="248"/>
      <c r="M66" s="248"/>
      <c r="N66" s="248"/>
      <c r="O66" s="248"/>
      <c r="P66" s="248"/>
      <c r="Q66" s="241"/>
      <c r="R66" s="46"/>
    </row>
    <row r="67" spans="1:18" x14ac:dyDescent="0.25">
      <c r="A67" s="268"/>
      <c r="B67" s="269"/>
      <c r="C67" s="268"/>
      <c r="D67" s="270" t="s">
        <v>10</v>
      </c>
      <c r="E67" s="271"/>
      <c r="F67" s="271"/>
      <c r="G67" s="271"/>
      <c r="H67" s="271"/>
      <c r="I67" s="271"/>
      <c r="J67" s="272"/>
      <c r="K67" s="249"/>
      <c r="L67" s="249"/>
      <c r="M67" s="249"/>
      <c r="N67" s="249"/>
      <c r="O67" s="249"/>
      <c r="P67" s="249"/>
      <c r="Q67" s="242"/>
      <c r="R67" s="46"/>
    </row>
    <row r="68" spans="1:18" x14ac:dyDescent="0.25">
      <c r="A68" s="268"/>
      <c r="B68" s="269"/>
      <c r="C68" s="268"/>
      <c r="D68" s="84" t="s">
        <v>11</v>
      </c>
      <c r="E68" s="79">
        <v>1850</v>
      </c>
      <c r="F68" s="79">
        <v>370</v>
      </c>
      <c r="G68" s="79">
        <v>370</v>
      </c>
      <c r="H68" s="79">
        <v>370</v>
      </c>
      <c r="I68" s="79">
        <v>370</v>
      </c>
      <c r="J68" s="79">
        <v>370</v>
      </c>
      <c r="K68" s="249"/>
      <c r="L68" s="249"/>
      <c r="M68" s="249"/>
      <c r="N68" s="249"/>
      <c r="O68" s="249"/>
      <c r="P68" s="249"/>
      <c r="Q68" s="242"/>
      <c r="R68" s="46"/>
    </row>
    <row r="69" spans="1:18" x14ac:dyDescent="0.25">
      <c r="A69" s="268"/>
      <c r="B69" s="269"/>
      <c r="C69" s="268"/>
      <c r="D69" s="84" t="s">
        <v>12</v>
      </c>
      <c r="E69" s="79">
        <f t="shared" ref="E69:E71" si="27">SUM(F69:J69)</f>
        <v>0</v>
      </c>
      <c r="F69" s="79">
        <f t="shared" ref="F69:J69" si="28">F75+F93+F87</f>
        <v>0</v>
      </c>
      <c r="G69" s="79">
        <f t="shared" si="28"/>
        <v>0</v>
      </c>
      <c r="H69" s="79">
        <f t="shared" si="28"/>
        <v>0</v>
      </c>
      <c r="I69" s="79">
        <f t="shared" si="28"/>
        <v>0</v>
      </c>
      <c r="J69" s="79">
        <f t="shared" si="28"/>
        <v>0</v>
      </c>
      <c r="K69" s="249"/>
      <c r="L69" s="249"/>
      <c r="M69" s="249"/>
      <c r="N69" s="249"/>
      <c r="O69" s="249"/>
      <c r="P69" s="249"/>
      <c r="Q69" s="242"/>
      <c r="R69" s="46"/>
    </row>
    <row r="70" spans="1:18" x14ac:dyDescent="0.25">
      <c r="A70" s="268"/>
      <c r="B70" s="269"/>
      <c r="C70" s="268"/>
      <c r="D70" s="84" t="s">
        <v>13</v>
      </c>
      <c r="E70" s="79">
        <f t="shared" si="27"/>
        <v>0</v>
      </c>
      <c r="F70" s="79">
        <f t="shared" ref="F70:J70" si="29">F76+F94+F88</f>
        <v>0</v>
      </c>
      <c r="G70" s="79">
        <f t="shared" si="29"/>
        <v>0</v>
      </c>
      <c r="H70" s="79">
        <f t="shared" si="29"/>
        <v>0</v>
      </c>
      <c r="I70" s="79">
        <f t="shared" si="29"/>
        <v>0</v>
      </c>
      <c r="J70" s="79">
        <f t="shared" si="29"/>
        <v>0</v>
      </c>
      <c r="K70" s="249"/>
      <c r="L70" s="249"/>
      <c r="M70" s="249"/>
      <c r="N70" s="249"/>
      <c r="O70" s="249"/>
      <c r="P70" s="249"/>
      <c r="Q70" s="242"/>
      <c r="R70" s="46"/>
    </row>
    <row r="71" spans="1:18" x14ac:dyDescent="0.25">
      <c r="A71" s="268"/>
      <c r="B71" s="269"/>
      <c r="C71" s="268"/>
      <c r="D71" s="84" t="s">
        <v>14</v>
      </c>
      <c r="E71" s="79">
        <f t="shared" si="27"/>
        <v>0</v>
      </c>
      <c r="F71" s="79">
        <f t="shared" ref="F71:J71" si="30">F77+F95+F89</f>
        <v>0</v>
      </c>
      <c r="G71" s="79">
        <f t="shared" si="30"/>
        <v>0</v>
      </c>
      <c r="H71" s="79">
        <f t="shared" si="30"/>
        <v>0</v>
      </c>
      <c r="I71" s="79">
        <f t="shared" si="30"/>
        <v>0</v>
      </c>
      <c r="J71" s="79">
        <f t="shared" si="30"/>
        <v>0</v>
      </c>
      <c r="K71" s="250"/>
      <c r="L71" s="250"/>
      <c r="M71" s="250"/>
      <c r="N71" s="250"/>
      <c r="O71" s="250"/>
      <c r="P71" s="250"/>
      <c r="Q71" s="243"/>
      <c r="R71" s="46"/>
    </row>
    <row r="72" spans="1:18" x14ac:dyDescent="0.25">
      <c r="A72" s="268"/>
      <c r="B72" s="269" t="s">
        <v>122</v>
      </c>
      <c r="C72" s="268"/>
      <c r="D72" s="84" t="s">
        <v>9</v>
      </c>
      <c r="E72" s="79">
        <f>E74</f>
        <v>5065</v>
      </c>
      <c r="F72" s="79">
        <f>F74</f>
        <v>968</v>
      </c>
      <c r="G72" s="79">
        <f t="shared" ref="G72:J72" si="31">G74</f>
        <v>968</v>
      </c>
      <c r="H72" s="79">
        <f t="shared" si="31"/>
        <v>1043</v>
      </c>
      <c r="I72" s="79">
        <f t="shared" si="31"/>
        <v>1043</v>
      </c>
      <c r="J72" s="79">
        <f t="shared" si="31"/>
        <v>1043</v>
      </c>
      <c r="K72" s="248"/>
      <c r="L72" s="248"/>
      <c r="M72" s="248"/>
      <c r="N72" s="248"/>
      <c r="O72" s="248"/>
      <c r="P72" s="248"/>
      <c r="Q72" s="241"/>
      <c r="R72" s="46"/>
    </row>
    <row r="73" spans="1:18" x14ac:dyDescent="0.25">
      <c r="A73" s="268"/>
      <c r="B73" s="269"/>
      <c r="C73" s="268"/>
      <c r="D73" s="270" t="s">
        <v>10</v>
      </c>
      <c r="E73" s="271"/>
      <c r="F73" s="271"/>
      <c r="G73" s="271"/>
      <c r="H73" s="271"/>
      <c r="I73" s="271"/>
      <c r="J73" s="272"/>
      <c r="K73" s="249"/>
      <c r="L73" s="249"/>
      <c r="M73" s="249"/>
      <c r="N73" s="249"/>
      <c r="O73" s="249"/>
      <c r="P73" s="249"/>
      <c r="Q73" s="242"/>
      <c r="R73" s="46"/>
    </row>
    <row r="74" spans="1:18" x14ac:dyDescent="0.25">
      <c r="A74" s="268"/>
      <c r="B74" s="269"/>
      <c r="C74" s="268"/>
      <c r="D74" s="84" t="s">
        <v>11</v>
      </c>
      <c r="E74" s="79">
        <f>SUM(F74:J74)</f>
        <v>5065</v>
      </c>
      <c r="F74" s="79">
        <f>F68+F55+F30</f>
        <v>968</v>
      </c>
      <c r="G74" s="79">
        <f>G68+G55+G30</f>
        <v>968</v>
      </c>
      <c r="H74" s="79">
        <f>H68+H55+H30</f>
        <v>1043</v>
      </c>
      <c r="I74" s="79">
        <f>I68+I55+I30</f>
        <v>1043</v>
      </c>
      <c r="J74" s="79">
        <f>J68+J55+J30</f>
        <v>1043</v>
      </c>
      <c r="K74" s="249"/>
      <c r="L74" s="249"/>
      <c r="M74" s="249"/>
      <c r="N74" s="249"/>
      <c r="O74" s="249"/>
      <c r="P74" s="249"/>
      <c r="Q74" s="242"/>
      <c r="R74" s="46"/>
    </row>
    <row r="75" spans="1:18" x14ac:dyDescent="0.25">
      <c r="A75" s="268"/>
      <c r="B75" s="269"/>
      <c r="C75" s="268"/>
      <c r="D75" s="84" t="s">
        <v>12</v>
      </c>
      <c r="E75" s="79">
        <f t="shared" ref="E75:E77" si="32">SUM(F75:J75)</f>
        <v>0</v>
      </c>
      <c r="F75" s="79">
        <f t="shared" ref="F75:J77" si="33">F31+F56</f>
        <v>0</v>
      </c>
      <c r="G75" s="79">
        <f t="shared" si="33"/>
        <v>0</v>
      </c>
      <c r="H75" s="79">
        <f t="shared" si="33"/>
        <v>0</v>
      </c>
      <c r="I75" s="79">
        <f t="shared" si="33"/>
        <v>0</v>
      </c>
      <c r="J75" s="79">
        <f t="shared" si="33"/>
        <v>0</v>
      </c>
      <c r="K75" s="249"/>
      <c r="L75" s="249"/>
      <c r="M75" s="249"/>
      <c r="N75" s="249"/>
      <c r="O75" s="249"/>
      <c r="P75" s="249"/>
      <c r="Q75" s="242"/>
      <c r="R75" s="46"/>
    </row>
    <row r="76" spans="1:18" x14ac:dyDescent="0.25">
      <c r="A76" s="268"/>
      <c r="B76" s="269"/>
      <c r="C76" s="268"/>
      <c r="D76" s="84" t="s">
        <v>13</v>
      </c>
      <c r="E76" s="79">
        <f t="shared" si="32"/>
        <v>0</v>
      </c>
      <c r="F76" s="79">
        <f t="shared" si="33"/>
        <v>0</v>
      </c>
      <c r="G76" s="79">
        <f t="shared" si="33"/>
        <v>0</v>
      </c>
      <c r="H76" s="79">
        <f t="shared" si="33"/>
        <v>0</v>
      </c>
      <c r="I76" s="79">
        <f t="shared" si="33"/>
        <v>0</v>
      </c>
      <c r="J76" s="79">
        <f t="shared" si="33"/>
        <v>0</v>
      </c>
      <c r="K76" s="249"/>
      <c r="L76" s="249"/>
      <c r="M76" s="249"/>
      <c r="N76" s="249"/>
      <c r="O76" s="249"/>
      <c r="P76" s="249"/>
      <c r="Q76" s="242"/>
      <c r="R76" s="46"/>
    </row>
    <row r="77" spans="1:18" x14ac:dyDescent="0.25">
      <c r="A77" s="268"/>
      <c r="B77" s="269"/>
      <c r="C77" s="268"/>
      <c r="D77" s="84" t="s">
        <v>14</v>
      </c>
      <c r="E77" s="79">
        <f t="shared" si="32"/>
        <v>0</v>
      </c>
      <c r="F77" s="79">
        <f t="shared" si="33"/>
        <v>0</v>
      </c>
      <c r="G77" s="79">
        <f t="shared" si="33"/>
        <v>0</v>
      </c>
      <c r="H77" s="79">
        <f t="shared" si="33"/>
        <v>0</v>
      </c>
      <c r="I77" s="79">
        <f t="shared" si="33"/>
        <v>0</v>
      </c>
      <c r="J77" s="79">
        <f t="shared" si="33"/>
        <v>0</v>
      </c>
      <c r="K77" s="250"/>
      <c r="L77" s="250"/>
      <c r="M77" s="250"/>
      <c r="N77" s="250"/>
      <c r="O77" s="250"/>
      <c r="P77" s="250"/>
      <c r="Q77" s="243"/>
      <c r="R77" s="46"/>
    </row>
    <row r="78" spans="1:18" x14ac:dyDescent="0.25">
      <c r="A78" s="128"/>
      <c r="B78" s="46" t="s">
        <v>17</v>
      </c>
      <c r="C78" s="46"/>
      <c r="D78" s="46"/>
      <c r="E78" s="46"/>
      <c r="F78" s="46"/>
      <c r="G78" s="46"/>
      <c r="H78" s="46"/>
      <c r="I78" s="46"/>
      <c r="J78" s="46"/>
      <c r="K78" s="46"/>
      <c r="L78" s="46"/>
      <c r="M78" s="46"/>
      <c r="N78" s="46"/>
      <c r="O78" s="46"/>
      <c r="P78" s="46"/>
      <c r="Q78" s="48"/>
      <c r="R78" s="46"/>
    </row>
    <row r="79" spans="1:18" ht="30" customHeight="1" x14ac:dyDescent="0.25">
      <c r="A79" s="128"/>
      <c r="B79" s="261" t="s">
        <v>18</v>
      </c>
      <c r="C79" s="261"/>
      <c r="D79" s="261"/>
      <c r="E79" s="261"/>
      <c r="F79" s="261"/>
      <c r="G79" s="261"/>
      <c r="H79" s="261"/>
      <c r="I79" s="261"/>
      <c r="J79" s="261"/>
      <c r="K79" s="261"/>
      <c r="L79" s="261"/>
      <c r="M79" s="261"/>
      <c r="N79" s="261"/>
      <c r="O79" s="261"/>
      <c r="P79" s="261"/>
      <c r="Q79" s="261"/>
      <c r="R79" s="46"/>
    </row>
    <row r="80" spans="1:18" x14ac:dyDescent="0.25">
      <c r="A80" s="128"/>
      <c r="B80" s="262" t="s">
        <v>19</v>
      </c>
      <c r="C80" s="262"/>
      <c r="D80" s="262"/>
      <c r="E80" s="262"/>
      <c r="F80" s="262"/>
      <c r="G80" s="262"/>
      <c r="H80" s="262"/>
      <c r="I80" s="262"/>
      <c r="J80" s="262"/>
      <c r="K80" s="262"/>
      <c r="L80" s="262"/>
      <c r="M80" s="262"/>
      <c r="N80" s="262"/>
      <c r="O80" s="262"/>
      <c r="P80" s="262"/>
      <c r="Q80" s="262"/>
      <c r="R80" s="46"/>
    </row>
    <row r="81" spans="1:18" x14ac:dyDescent="0.25">
      <c r="A81" s="128"/>
      <c r="B81" s="46"/>
      <c r="C81" s="46"/>
      <c r="D81" s="46"/>
      <c r="E81" s="46"/>
      <c r="F81" s="46"/>
      <c r="G81" s="46"/>
      <c r="H81" s="46"/>
      <c r="I81" s="46"/>
      <c r="J81" s="46"/>
      <c r="K81" s="46"/>
      <c r="L81" s="46"/>
      <c r="M81" s="46"/>
      <c r="N81" s="46"/>
      <c r="O81" s="46"/>
      <c r="P81" s="46"/>
      <c r="Q81" s="48"/>
      <c r="R81" s="46"/>
    </row>
    <row r="82" spans="1:18" x14ac:dyDescent="0.25">
      <c r="A82" s="128"/>
      <c r="B82" s="46"/>
      <c r="C82" s="46"/>
      <c r="D82" s="46"/>
      <c r="E82" s="46"/>
      <c r="F82" s="257"/>
      <c r="G82" s="257"/>
      <c r="H82" s="257"/>
      <c r="I82" s="257"/>
      <c r="J82" s="46"/>
      <c r="K82" s="46"/>
      <c r="L82" s="46"/>
      <c r="M82" s="46"/>
      <c r="N82" s="46"/>
      <c r="O82" s="46"/>
      <c r="P82" s="46"/>
      <c r="Q82" s="48"/>
      <c r="R82" s="46"/>
    </row>
    <row r="83" spans="1:18" x14ac:dyDescent="0.25">
      <c r="A83" s="128"/>
      <c r="B83" s="46"/>
      <c r="C83" s="46"/>
      <c r="D83" s="46"/>
      <c r="E83" s="46"/>
      <c r="F83" s="46"/>
      <c r="G83" s="46"/>
      <c r="H83" s="46"/>
      <c r="I83" s="46"/>
      <c r="J83" s="46"/>
      <c r="K83" s="46"/>
      <c r="L83" s="46"/>
      <c r="M83" s="46"/>
      <c r="N83" s="46"/>
      <c r="O83" s="46"/>
      <c r="P83" s="46"/>
      <c r="Q83" s="48"/>
      <c r="R83" s="46"/>
    </row>
    <row r="84" spans="1:18" x14ac:dyDescent="0.25">
      <c r="A84" s="128"/>
      <c r="B84" s="46"/>
      <c r="C84" s="46"/>
      <c r="D84" s="46"/>
      <c r="E84" s="46"/>
      <c r="F84" s="46"/>
      <c r="G84" s="46"/>
      <c r="H84" s="46"/>
      <c r="I84" s="46"/>
      <c r="J84" s="46"/>
      <c r="K84" s="46"/>
      <c r="L84" s="46"/>
      <c r="M84" s="46"/>
      <c r="N84" s="46"/>
      <c r="O84" s="46"/>
      <c r="P84" s="46"/>
      <c r="Q84" s="48"/>
      <c r="R84" s="46"/>
    </row>
    <row r="85" spans="1:18" x14ac:dyDescent="0.25">
      <c r="A85" s="46"/>
      <c r="B85" s="46"/>
      <c r="C85" s="46"/>
      <c r="D85" s="46"/>
      <c r="E85" s="46"/>
      <c r="F85" s="46"/>
      <c r="G85" s="46"/>
      <c r="H85" s="46"/>
      <c r="I85" s="46"/>
      <c r="J85" s="46"/>
      <c r="K85" s="46"/>
      <c r="L85" s="46"/>
      <c r="M85" s="46"/>
      <c r="N85" s="46"/>
      <c r="O85" s="46"/>
      <c r="P85" s="46"/>
      <c r="Q85" s="48"/>
      <c r="R85" s="46"/>
    </row>
    <row r="86" spans="1:18" x14ac:dyDescent="0.25">
      <c r="A86" s="46"/>
      <c r="B86" s="46"/>
      <c r="C86" s="46"/>
      <c r="D86" s="46"/>
      <c r="E86" s="46"/>
      <c r="F86" s="46"/>
      <c r="G86" s="46"/>
      <c r="H86" s="46"/>
      <c r="I86" s="46"/>
      <c r="J86" s="46"/>
      <c r="K86" s="46"/>
      <c r="L86" s="46"/>
      <c r="M86" s="46"/>
      <c r="N86" s="46"/>
      <c r="O86" s="46"/>
      <c r="P86" s="46"/>
      <c r="Q86" s="48"/>
      <c r="R86" s="46"/>
    </row>
    <row r="87" spans="1:18" x14ac:dyDescent="0.25">
      <c r="A87" s="46"/>
      <c r="B87" s="46"/>
      <c r="C87" s="46"/>
      <c r="D87" s="46"/>
      <c r="E87" s="46"/>
      <c r="F87" s="46"/>
      <c r="G87" s="46"/>
      <c r="H87" s="46"/>
      <c r="I87" s="46"/>
      <c r="J87" s="46"/>
      <c r="K87" s="46"/>
      <c r="L87" s="46"/>
      <c r="M87" s="46"/>
      <c r="N87" s="46"/>
      <c r="O87" s="46"/>
      <c r="P87" s="46"/>
      <c r="Q87" s="48"/>
      <c r="R87" s="46"/>
    </row>
  </sheetData>
  <mergeCells count="138">
    <mergeCell ref="A53:A58"/>
    <mergeCell ref="B53:B58"/>
    <mergeCell ref="C53:C58"/>
    <mergeCell ref="D54:J54"/>
    <mergeCell ref="A72:A77"/>
    <mergeCell ref="B72:B77"/>
    <mergeCell ref="C72:C77"/>
    <mergeCell ref="D73:J73"/>
    <mergeCell ref="B79:Q79"/>
    <mergeCell ref="K53:K58"/>
    <mergeCell ref="L53:L58"/>
    <mergeCell ref="O53:O58"/>
    <mergeCell ref="M72:M77"/>
    <mergeCell ref="N72:N77"/>
    <mergeCell ref="B59:Q59"/>
    <mergeCell ref="A60:A65"/>
    <mergeCell ref="B60:B65"/>
    <mergeCell ref="C60:C65"/>
    <mergeCell ref="K60:K65"/>
    <mergeCell ref="L60:L65"/>
    <mergeCell ref="M60:M65"/>
    <mergeCell ref="N60:N65"/>
    <mergeCell ref="O60:O65"/>
    <mergeCell ref="P60:P65"/>
    <mergeCell ref="F82:I82"/>
    <mergeCell ref="B80:Q80"/>
    <mergeCell ref="Q53:Q58"/>
    <mergeCell ref="Q72:Q77"/>
    <mergeCell ref="P53:P58"/>
    <mergeCell ref="K72:K77"/>
    <mergeCell ref="L72:L77"/>
    <mergeCell ref="O72:O77"/>
    <mergeCell ref="P72:P77"/>
    <mergeCell ref="M53:M58"/>
    <mergeCell ref="N53:N58"/>
    <mergeCell ref="Q60:Q65"/>
    <mergeCell ref="D61:J61"/>
    <mergeCell ref="Q66:Q71"/>
    <mergeCell ref="D67:J67"/>
    <mergeCell ref="O1:Q1"/>
    <mergeCell ref="Q10:Q15"/>
    <mergeCell ref="Q16:Q21"/>
    <mergeCell ref="A16:A21"/>
    <mergeCell ref="B16:B21"/>
    <mergeCell ref="C16:C21"/>
    <mergeCell ref="A3:Q3"/>
    <mergeCell ref="A5:A6"/>
    <mergeCell ref="B5:B6"/>
    <mergeCell ref="C5:C6"/>
    <mergeCell ref="D5:D6"/>
    <mergeCell ref="E5:J5"/>
    <mergeCell ref="K5:P5"/>
    <mergeCell ref="Q5:Q6"/>
    <mergeCell ref="D17:J17"/>
    <mergeCell ref="A10:A15"/>
    <mergeCell ref="B10:B15"/>
    <mergeCell ref="C10:C15"/>
    <mergeCell ref="D11:J11"/>
    <mergeCell ref="K10:K15"/>
    <mergeCell ref="L10:L15"/>
    <mergeCell ref="O10:O15"/>
    <mergeCell ref="P10:P15"/>
    <mergeCell ref="M10:M15"/>
    <mergeCell ref="D23:J23"/>
    <mergeCell ref="A22:A27"/>
    <mergeCell ref="B22:B27"/>
    <mergeCell ref="C22:C27"/>
    <mergeCell ref="K22:K27"/>
    <mergeCell ref="L22:L27"/>
    <mergeCell ref="A35:A40"/>
    <mergeCell ref="B35:B40"/>
    <mergeCell ref="C35:C40"/>
    <mergeCell ref="D36:J36"/>
    <mergeCell ref="K35:K40"/>
    <mergeCell ref="L35:L40"/>
    <mergeCell ref="J2:Q2"/>
    <mergeCell ref="L16:L21"/>
    <mergeCell ref="O16:O21"/>
    <mergeCell ref="P16:P21"/>
    <mergeCell ref="K16:K21"/>
    <mergeCell ref="B8:Q8"/>
    <mergeCell ref="B9:Q9"/>
    <mergeCell ref="M16:M21"/>
    <mergeCell ref="N16:N21"/>
    <mergeCell ref="N10:N15"/>
    <mergeCell ref="D42:J42"/>
    <mergeCell ref="K28:K33"/>
    <mergeCell ref="L28:L33"/>
    <mergeCell ref="O28:O33"/>
    <mergeCell ref="P28:P33"/>
    <mergeCell ref="O47:O52"/>
    <mergeCell ref="P47:P52"/>
    <mergeCell ref="A47:A52"/>
    <mergeCell ref="B47:B52"/>
    <mergeCell ref="C47:C52"/>
    <mergeCell ref="K47:K52"/>
    <mergeCell ref="L47:L52"/>
    <mergeCell ref="D48:J48"/>
    <mergeCell ref="A41:A46"/>
    <mergeCell ref="B41:B46"/>
    <mergeCell ref="C41:C46"/>
    <mergeCell ref="K41:K46"/>
    <mergeCell ref="L41:L46"/>
    <mergeCell ref="A28:A33"/>
    <mergeCell ref="B28:B33"/>
    <mergeCell ref="C28:C33"/>
    <mergeCell ref="D29:J29"/>
    <mergeCell ref="B34:Q34"/>
    <mergeCell ref="Q28:Q33"/>
    <mergeCell ref="A66:A71"/>
    <mergeCell ref="B66:B71"/>
    <mergeCell ref="C66:C71"/>
    <mergeCell ref="K66:K71"/>
    <mergeCell ref="L66:L71"/>
    <mergeCell ref="M66:M71"/>
    <mergeCell ref="N66:N71"/>
    <mergeCell ref="O66:O71"/>
    <mergeCell ref="P66:P71"/>
    <mergeCell ref="M22:M27"/>
    <mergeCell ref="N22:N27"/>
    <mergeCell ref="O22:O27"/>
    <mergeCell ref="P22:P27"/>
    <mergeCell ref="Q47:Q52"/>
    <mergeCell ref="M47:M52"/>
    <mergeCell ref="N47:N52"/>
    <mergeCell ref="Q41:Q46"/>
    <mergeCell ref="O41:O46"/>
    <mergeCell ref="P41:P46"/>
    <mergeCell ref="M41:M46"/>
    <mergeCell ref="N41:N46"/>
    <mergeCell ref="M28:M33"/>
    <mergeCell ref="N28:N33"/>
    <mergeCell ref="Q22:Q27"/>
    <mergeCell ref="Q35:Q40"/>
    <mergeCell ref="M35:M40"/>
    <mergeCell ref="N35:N40"/>
    <mergeCell ref="O35:O40"/>
    <mergeCell ref="P35:P40"/>
  </mergeCells>
  <pageMargins left="0.31496062992125984" right="0.31496062992125984" top="0.74803149606299213" bottom="0.55118110236220474" header="0.31496062992125984" footer="0.31496062992125984"/>
  <pageSetup paperSize="9" scale="69" firstPageNumber="60" fitToHeight="0" orientation="landscape" useFirstPageNumber="1" r:id="rId1"/>
  <headerFooter>
    <oddHeader>&amp;C&amp;P</oddHeader>
  </headerFooter>
  <rowBreaks count="2" manualBreakCount="2">
    <brk id="33" max="16383"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view="pageLayout" zoomScale="115" zoomScaleNormal="100" zoomScaleSheetLayoutView="100" zoomScalePageLayoutView="115" workbookViewId="0">
      <selection sqref="A1:H1048576"/>
    </sheetView>
  </sheetViews>
  <sheetFormatPr defaultRowHeight="15" x14ac:dyDescent="0.25"/>
  <cols>
    <col min="1" max="1" width="3" customWidth="1"/>
    <col min="2" max="2" width="41.7109375" customWidth="1"/>
    <col min="3" max="8" width="11.140625" customWidth="1"/>
  </cols>
  <sheetData>
    <row r="1" spans="1:8" x14ac:dyDescent="0.25">
      <c r="D1" s="226" t="s">
        <v>174</v>
      </c>
      <c r="E1" s="226"/>
      <c r="F1" s="226"/>
      <c r="G1" s="226"/>
      <c r="H1" s="226"/>
    </row>
    <row r="2" spans="1:8" ht="16.5" customHeight="1" x14ac:dyDescent="0.25">
      <c r="A2" s="227" t="s">
        <v>294</v>
      </c>
      <c r="B2" s="227"/>
      <c r="C2" s="227"/>
      <c r="D2" s="227"/>
      <c r="E2" s="227"/>
      <c r="F2" s="227"/>
      <c r="G2" s="227"/>
      <c r="H2" s="227"/>
    </row>
    <row r="3" spans="1:8" ht="52.5" customHeight="1" x14ac:dyDescent="0.25">
      <c r="A3" s="240" t="s">
        <v>168</v>
      </c>
      <c r="B3" s="240"/>
      <c r="C3" s="240"/>
      <c r="D3" s="240"/>
      <c r="E3" s="240"/>
      <c r="F3" s="240"/>
      <c r="G3" s="240"/>
      <c r="H3" s="240"/>
    </row>
    <row r="4" spans="1:8" x14ac:dyDescent="0.25">
      <c r="A4" s="229" t="s">
        <v>130</v>
      </c>
      <c r="B4" s="229"/>
      <c r="C4" s="229"/>
      <c r="D4" s="229"/>
      <c r="E4" s="229"/>
      <c r="F4" s="229"/>
      <c r="G4" s="229"/>
      <c r="H4" s="229"/>
    </row>
    <row r="5" spans="1:8" ht="19.5" thickBot="1" x14ac:dyDescent="0.3">
      <c r="A5" s="30"/>
    </row>
    <row r="6" spans="1:8" ht="15.75" customHeight="1" x14ac:dyDescent="0.25">
      <c r="A6" s="230" t="s">
        <v>131</v>
      </c>
      <c r="B6" s="231"/>
      <c r="C6" s="31" t="s">
        <v>132</v>
      </c>
      <c r="D6" s="230" t="s">
        <v>133</v>
      </c>
      <c r="E6" s="236"/>
      <c r="F6" s="236"/>
      <c r="G6" s="236"/>
      <c r="H6" s="231"/>
    </row>
    <row r="7" spans="1:8" ht="16.5" customHeight="1" thickBot="1" x14ac:dyDescent="0.3">
      <c r="A7" s="232"/>
      <c r="B7" s="233"/>
      <c r="C7" s="32" t="s">
        <v>26</v>
      </c>
      <c r="D7" s="234" t="s">
        <v>134</v>
      </c>
      <c r="E7" s="237"/>
      <c r="F7" s="237"/>
      <c r="G7" s="237"/>
      <c r="H7" s="235"/>
    </row>
    <row r="8" spans="1:8" ht="16.5" thickBot="1" x14ac:dyDescent="0.3">
      <c r="A8" s="234"/>
      <c r="B8" s="235"/>
      <c r="C8" s="33"/>
      <c r="D8" s="34" t="s">
        <v>210</v>
      </c>
      <c r="E8" s="115" t="s">
        <v>211</v>
      </c>
      <c r="F8" s="115" t="s">
        <v>212</v>
      </c>
      <c r="G8" s="115" t="s">
        <v>213</v>
      </c>
      <c r="H8" s="115" t="s">
        <v>214</v>
      </c>
    </row>
    <row r="9" spans="1:8" ht="16.5" thickBot="1" x14ac:dyDescent="0.3">
      <c r="A9" s="221">
        <v>1</v>
      </c>
      <c r="B9" s="222"/>
      <c r="C9" s="34">
        <v>2</v>
      </c>
      <c r="D9" s="34">
        <v>3</v>
      </c>
      <c r="E9" s="115">
        <v>4</v>
      </c>
      <c r="F9" s="115">
        <v>5</v>
      </c>
      <c r="G9" s="115">
        <v>6</v>
      </c>
      <c r="H9" s="115">
        <v>7</v>
      </c>
    </row>
    <row r="10" spans="1:8" ht="57" customHeight="1" thickBot="1" x14ac:dyDescent="0.3">
      <c r="A10" s="223" t="s">
        <v>169</v>
      </c>
      <c r="B10" s="224"/>
      <c r="C10" s="95">
        <f>SUM(D10:H10)</f>
        <v>5065</v>
      </c>
      <c r="D10" s="95">
        <f>SUM(D12:D15)</f>
        <v>968</v>
      </c>
      <c r="E10" s="95">
        <f t="shared" ref="E10:G10" si="0">SUM(E12:E15)</f>
        <v>968</v>
      </c>
      <c r="F10" s="95">
        <f t="shared" si="0"/>
        <v>1043</v>
      </c>
      <c r="G10" s="95">
        <f t="shared" si="0"/>
        <v>1043</v>
      </c>
      <c r="H10" s="95">
        <f t="shared" ref="H10" si="1">SUM(H12:H15)</f>
        <v>1043</v>
      </c>
    </row>
    <row r="11" spans="1:8" ht="16.5" thickBot="1" x14ac:dyDescent="0.3">
      <c r="A11" s="35"/>
      <c r="B11" s="36" t="s">
        <v>136</v>
      </c>
      <c r="C11" s="95"/>
      <c r="D11" s="95"/>
      <c r="E11" s="95"/>
      <c r="F11" s="95"/>
      <c r="G11" s="95"/>
      <c r="H11" s="95"/>
    </row>
    <row r="12" spans="1:8" ht="32.25" thickBot="1" x14ac:dyDescent="0.3">
      <c r="A12" s="37"/>
      <c r="B12" s="38" t="s">
        <v>137</v>
      </c>
      <c r="C12" s="99">
        <f>SUM(D12:H12)</f>
        <v>5065</v>
      </c>
      <c r="D12" s="99">
        <f>'ПОМ ПП 3'!F74</f>
        <v>968</v>
      </c>
      <c r="E12" s="99">
        <f>'ПОМ ПП 3'!G74</f>
        <v>968</v>
      </c>
      <c r="F12" s="99">
        <f>'ПОМ ПП 3'!H74</f>
        <v>1043</v>
      </c>
      <c r="G12" s="99">
        <f>'ПОМ ПП 3'!I74</f>
        <v>1043</v>
      </c>
      <c r="H12" s="99">
        <f>'ПОМ ПП 3'!J74</f>
        <v>1043</v>
      </c>
    </row>
    <row r="13" spans="1:8" ht="16.5" thickBot="1" x14ac:dyDescent="0.3">
      <c r="A13" s="39"/>
      <c r="B13" s="39" t="s">
        <v>138</v>
      </c>
      <c r="C13" s="99">
        <f t="shared" ref="C13:C15" si="2">SUM(D13:H13)</f>
        <v>0</v>
      </c>
      <c r="D13" s="99">
        <f>'ПОМ ПП 3'!F75</f>
        <v>0</v>
      </c>
      <c r="E13" s="99">
        <f>'ПОМ ПП 3'!G75</f>
        <v>0</v>
      </c>
      <c r="F13" s="99">
        <f>'ПОМ ПП 3'!H75</f>
        <v>0</v>
      </c>
      <c r="G13" s="99">
        <f>'ПОМ ПП 3'!I75</f>
        <v>0</v>
      </c>
      <c r="H13" s="99">
        <f>'ПОМ ПП 3'!J75</f>
        <v>0</v>
      </c>
    </row>
    <row r="14" spans="1:8" ht="16.5" thickBot="1" x14ac:dyDescent="0.3">
      <c r="A14" s="39"/>
      <c r="B14" s="36" t="s">
        <v>139</v>
      </c>
      <c r="C14" s="99">
        <f t="shared" si="2"/>
        <v>0</v>
      </c>
      <c r="D14" s="99">
        <f>'ПОМ ПП 3'!F76</f>
        <v>0</v>
      </c>
      <c r="E14" s="99">
        <f>'ПОМ ПП 3'!G76</f>
        <v>0</v>
      </c>
      <c r="F14" s="99">
        <f>'ПОМ ПП 3'!H76</f>
        <v>0</v>
      </c>
      <c r="G14" s="99">
        <f>'ПОМ ПП 3'!I76</f>
        <v>0</v>
      </c>
      <c r="H14" s="99">
        <f>'ПОМ ПП 3'!J76</f>
        <v>0</v>
      </c>
    </row>
    <row r="15" spans="1:8" ht="16.5" thickBot="1" x14ac:dyDescent="0.3">
      <c r="A15" s="40"/>
      <c r="B15" s="36" t="s">
        <v>140</v>
      </c>
      <c r="C15" s="92">
        <f t="shared" si="2"/>
        <v>0</v>
      </c>
      <c r="D15" s="92">
        <f>'ПОМ ПП 3'!F77</f>
        <v>0</v>
      </c>
      <c r="E15" s="92">
        <f>'ПОМ ПП 3'!G77</f>
        <v>0</v>
      </c>
      <c r="F15" s="92">
        <f>'ПОМ ПП 3'!H77</f>
        <v>0</v>
      </c>
      <c r="G15" s="92">
        <f>'ПОМ ПП 3'!I77</f>
        <v>0</v>
      </c>
      <c r="H15" s="92">
        <f>'ПОМ ПП 3'!J77</f>
        <v>0</v>
      </c>
    </row>
    <row r="16" spans="1:8" s="47" customFormat="1" ht="16.5" thickBot="1" x14ac:dyDescent="0.3">
      <c r="A16" s="53"/>
      <c r="B16" s="54" t="s">
        <v>141</v>
      </c>
      <c r="C16" s="100">
        <f>SUM(D16:H16)</f>
        <v>5065</v>
      </c>
      <c r="D16" s="100">
        <f>D12</f>
        <v>968</v>
      </c>
      <c r="E16" s="100">
        <f t="shared" ref="E16:F16" si="3">E12</f>
        <v>968</v>
      </c>
      <c r="F16" s="100">
        <f t="shared" si="3"/>
        <v>1043</v>
      </c>
      <c r="G16" s="100">
        <f>G12</f>
        <v>1043</v>
      </c>
      <c r="H16" s="100">
        <f t="shared" ref="H16" si="4">H12</f>
        <v>1043</v>
      </c>
    </row>
    <row r="17" spans="1:8" ht="39.75" customHeight="1" thickBot="1" x14ac:dyDescent="0.3">
      <c r="A17" s="37"/>
      <c r="B17" s="36" t="s">
        <v>170</v>
      </c>
      <c r="C17" s="95">
        <f t="shared" ref="C17:C28" si="5">SUM(D17:H17)</f>
        <v>100</v>
      </c>
      <c r="D17" s="95">
        <f>SUM(D18:D21)</f>
        <v>20</v>
      </c>
      <c r="E17" s="95">
        <f t="shared" ref="E17:F17" si="6">SUM(E18:E21)</f>
        <v>20</v>
      </c>
      <c r="F17" s="95">
        <f t="shared" si="6"/>
        <v>20</v>
      </c>
      <c r="G17" s="95">
        <f t="shared" ref="G17:H17" si="7">SUM(G18:G21)</f>
        <v>20</v>
      </c>
      <c r="H17" s="95">
        <f t="shared" si="7"/>
        <v>20</v>
      </c>
    </row>
    <row r="18" spans="1:8" ht="32.25" thickBot="1" x14ac:dyDescent="0.3">
      <c r="A18" s="37"/>
      <c r="B18" s="38" t="s">
        <v>143</v>
      </c>
      <c r="C18" s="95">
        <f t="shared" si="5"/>
        <v>100</v>
      </c>
      <c r="D18" s="92">
        <v>20</v>
      </c>
      <c r="E18" s="92">
        <v>20</v>
      </c>
      <c r="F18" s="92">
        <v>20</v>
      </c>
      <c r="G18" s="92">
        <v>20</v>
      </c>
      <c r="H18" s="92">
        <v>20</v>
      </c>
    </row>
    <row r="19" spans="1:8" ht="16.5" thickBot="1" x14ac:dyDescent="0.3">
      <c r="A19" s="39"/>
      <c r="B19" s="39" t="s">
        <v>138</v>
      </c>
      <c r="C19" s="95">
        <f t="shared" si="5"/>
        <v>0</v>
      </c>
      <c r="D19" s="93"/>
      <c r="E19" s="93"/>
      <c r="F19" s="93"/>
      <c r="G19" s="93"/>
      <c r="H19" s="93"/>
    </row>
    <row r="20" spans="1:8" ht="16.5" thickBot="1" x14ac:dyDescent="0.3">
      <c r="A20" s="39"/>
      <c r="B20" s="36" t="s">
        <v>144</v>
      </c>
      <c r="C20" s="95">
        <f t="shared" si="5"/>
        <v>0</v>
      </c>
      <c r="D20" s="95"/>
      <c r="E20" s="95"/>
      <c r="F20" s="95"/>
      <c r="G20" s="95"/>
      <c r="H20" s="95"/>
    </row>
    <row r="21" spans="1:8" ht="16.5" thickBot="1" x14ac:dyDescent="0.3">
      <c r="A21" s="39"/>
      <c r="B21" s="36" t="s">
        <v>145</v>
      </c>
      <c r="C21" s="95">
        <f t="shared" si="5"/>
        <v>0</v>
      </c>
      <c r="D21" s="95"/>
      <c r="E21" s="95"/>
      <c r="F21" s="95"/>
      <c r="G21" s="95"/>
      <c r="H21" s="95"/>
    </row>
    <row r="22" spans="1:8" s="47" customFormat="1" ht="16.5" thickBot="1" x14ac:dyDescent="0.3">
      <c r="A22" s="55"/>
      <c r="B22" s="54" t="s">
        <v>146</v>
      </c>
      <c r="C22" s="100">
        <f t="shared" si="5"/>
        <v>0</v>
      </c>
      <c r="D22" s="100"/>
      <c r="E22" s="100"/>
      <c r="F22" s="100"/>
      <c r="G22" s="100"/>
      <c r="H22" s="100"/>
    </row>
    <row r="23" spans="1:8" s="47" customFormat="1" ht="48" thickBot="1" x14ac:dyDescent="0.3">
      <c r="A23" s="55"/>
      <c r="B23" s="56" t="s">
        <v>171</v>
      </c>
      <c r="C23" s="100">
        <f t="shared" si="5"/>
        <v>90</v>
      </c>
      <c r="D23" s="100">
        <f>SUM(D24:D27)</f>
        <v>18</v>
      </c>
      <c r="E23" s="100">
        <f t="shared" ref="E23:F23" si="8">SUM(E24:E27)</f>
        <v>18</v>
      </c>
      <c r="F23" s="100">
        <f t="shared" si="8"/>
        <v>18</v>
      </c>
      <c r="G23" s="100">
        <f t="shared" ref="G23:H23" si="9">SUM(G24:G27)</f>
        <v>18</v>
      </c>
      <c r="H23" s="100">
        <f t="shared" si="9"/>
        <v>18</v>
      </c>
    </row>
    <row r="24" spans="1:8" s="47" customFormat="1" ht="32.25" thickBot="1" x14ac:dyDescent="0.3">
      <c r="A24" s="55"/>
      <c r="B24" s="55" t="s">
        <v>143</v>
      </c>
      <c r="C24" s="100">
        <f t="shared" si="5"/>
        <v>90</v>
      </c>
      <c r="D24" s="101">
        <v>18</v>
      </c>
      <c r="E24" s="101">
        <v>18</v>
      </c>
      <c r="F24" s="101">
        <v>18</v>
      </c>
      <c r="G24" s="101">
        <v>18</v>
      </c>
      <c r="H24" s="101">
        <v>18</v>
      </c>
    </row>
    <row r="25" spans="1:8" ht="16.5" thickBot="1" x14ac:dyDescent="0.3">
      <c r="A25" s="39"/>
      <c r="B25" s="36" t="s">
        <v>138</v>
      </c>
      <c r="C25" s="95">
        <f t="shared" si="5"/>
        <v>0</v>
      </c>
      <c r="D25" s="93"/>
      <c r="E25" s="93"/>
      <c r="F25" s="93"/>
      <c r="G25" s="93"/>
      <c r="H25" s="93"/>
    </row>
    <row r="26" spans="1:8" ht="16.5" thickBot="1" x14ac:dyDescent="0.3">
      <c r="A26" s="39"/>
      <c r="B26" s="36" t="s">
        <v>144</v>
      </c>
      <c r="C26" s="95">
        <f t="shared" si="5"/>
        <v>0</v>
      </c>
      <c r="D26" s="95"/>
      <c r="E26" s="95"/>
      <c r="F26" s="95"/>
      <c r="G26" s="95"/>
      <c r="H26" s="95"/>
    </row>
    <row r="27" spans="1:8" ht="16.5" thickBot="1" x14ac:dyDescent="0.3">
      <c r="A27" s="39"/>
      <c r="B27" s="36" t="s">
        <v>145</v>
      </c>
      <c r="C27" s="95">
        <f t="shared" si="5"/>
        <v>0</v>
      </c>
      <c r="D27" s="95"/>
      <c r="E27" s="95"/>
      <c r="F27" s="95"/>
      <c r="G27" s="95"/>
      <c r="H27" s="95"/>
    </row>
    <row r="28" spans="1:8" ht="16.5" thickBot="1" x14ac:dyDescent="0.3">
      <c r="A28" s="39"/>
      <c r="B28" s="36" t="s">
        <v>148</v>
      </c>
      <c r="C28" s="95">
        <f t="shared" si="5"/>
        <v>0</v>
      </c>
      <c r="D28" s="95"/>
      <c r="E28" s="95"/>
      <c r="F28" s="95"/>
      <c r="G28" s="95"/>
      <c r="H28" s="95"/>
    </row>
    <row r="29" spans="1:8" ht="32.25" thickBot="1" x14ac:dyDescent="0.3">
      <c r="A29" s="37"/>
      <c r="B29" s="36" t="s">
        <v>172</v>
      </c>
      <c r="C29" s="95">
        <f t="shared" ref="C29:C46" si="10">SUM(D29:H29)</f>
        <v>200</v>
      </c>
      <c r="D29" s="95">
        <f>SUM(D30:D33)</f>
        <v>40</v>
      </c>
      <c r="E29" s="95">
        <f t="shared" ref="E29:F29" si="11">SUM(E30:E33)</f>
        <v>40</v>
      </c>
      <c r="F29" s="95">
        <f t="shared" si="11"/>
        <v>40</v>
      </c>
      <c r="G29" s="95">
        <f t="shared" ref="G29:H29" si="12">SUM(G30:G33)</f>
        <v>40</v>
      </c>
      <c r="H29" s="95">
        <f t="shared" si="12"/>
        <v>40</v>
      </c>
    </row>
    <row r="30" spans="1:8" ht="32.25" thickBot="1" x14ac:dyDescent="0.3">
      <c r="A30" s="37"/>
      <c r="B30" s="38" t="s">
        <v>143</v>
      </c>
      <c r="C30" s="95">
        <f t="shared" si="10"/>
        <v>200</v>
      </c>
      <c r="D30" s="92">
        <v>40</v>
      </c>
      <c r="E30" s="92">
        <v>40</v>
      </c>
      <c r="F30" s="92">
        <v>40</v>
      </c>
      <c r="G30" s="92">
        <v>40</v>
      </c>
      <c r="H30" s="92">
        <v>40</v>
      </c>
    </row>
    <row r="31" spans="1:8" ht="16.5" thickBot="1" x14ac:dyDescent="0.3">
      <c r="A31" s="39"/>
      <c r="B31" s="39" t="s">
        <v>138</v>
      </c>
      <c r="C31" s="95">
        <f t="shared" si="10"/>
        <v>0</v>
      </c>
      <c r="D31" s="93"/>
      <c r="E31" s="93"/>
      <c r="F31" s="93"/>
      <c r="G31" s="93"/>
      <c r="H31" s="93"/>
    </row>
    <row r="32" spans="1:8" ht="16.5" thickBot="1" x14ac:dyDescent="0.3">
      <c r="A32" s="39"/>
      <c r="B32" s="36" t="s">
        <v>144</v>
      </c>
      <c r="C32" s="95">
        <f t="shared" si="10"/>
        <v>0</v>
      </c>
      <c r="D32" s="95"/>
      <c r="E32" s="95"/>
      <c r="F32" s="95"/>
      <c r="G32" s="95"/>
      <c r="H32" s="95"/>
    </row>
    <row r="33" spans="1:8" ht="16.5" thickBot="1" x14ac:dyDescent="0.3">
      <c r="A33" s="39"/>
      <c r="B33" s="36" t="s">
        <v>145</v>
      </c>
      <c r="C33" s="95">
        <f t="shared" si="10"/>
        <v>0</v>
      </c>
      <c r="D33" s="95"/>
      <c r="E33" s="95"/>
      <c r="F33" s="95"/>
      <c r="G33" s="95"/>
      <c r="H33" s="95"/>
    </row>
    <row r="34" spans="1:8" s="47" customFormat="1" ht="16.5" thickBot="1" x14ac:dyDescent="0.3">
      <c r="A34" s="55"/>
      <c r="B34" s="54" t="s">
        <v>146</v>
      </c>
      <c r="C34" s="100">
        <f t="shared" si="10"/>
        <v>0</v>
      </c>
      <c r="D34" s="100"/>
      <c r="E34" s="100"/>
      <c r="F34" s="100"/>
      <c r="G34" s="100"/>
      <c r="H34" s="100"/>
    </row>
    <row r="35" spans="1:8" ht="48" thickBot="1" x14ac:dyDescent="0.3">
      <c r="A35" s="39"/>
      <c r="B35" s="36" t="s">
        <v>173</v>
      </c>
      <c r="C35" s="95">
        <f t="shared" si="10"/>
        <v>250</v>
      </c>
      <c r="D35" s="95">
        <f>SUM(D36:D39)</f>
        <v>50</v>
      </c>
      <c r="E35" s="95">
        <f t="shared" ref="E35:F35" si="13">SUM(E36:E39)</f>
        <v>50</v>
      </c>
      <c r="F35" s="95">
        <f t="shared" si="13"/>
        <v>50</v>
      </c>
      <c r="G35" s="95">
        <f t="shared" ref="G35:H35" si="14">SUM(G36:G39)</f>
        <v>50</v>
      </c>
      <c r="H35" s="95">
        <f t="shared" si="14"/>
        <v>50</v>
      </c>
    </row>
    <row r="36" spans="1:8" ht="32.25" thickBot="1" x14ac:dyDescent="0.3">
      <c r="A36" s="39"/>
      <c r="B36" s="39" t="s">
        <v>143</v>
      </c>
      <c r="C36" s="95">
        <f t="shared" si="10"/>
        <v>250</v>
      </c>
      <c r="D36" s="92">
        <v>50</v>
      </c>
      <c r="E36" s="92">
        <v>50</v>
      </c>
      <c r="F36" s="92">
        <v>50</v>
      </c>
      <c r="G36" s="92">
        <v>50</v>
      </c>
      <c r="H36" s="92">
        <v>50</v>
      </c>
    </row>
    <row r="37" spans="1:8" ht="16.5" thickBot="1" x14ac:dyDescent="0.3">
      <c r="A37" s="39"/>
      <c r="B37" s="36" t="s">
        <v>138</v>
      </c>
      <c r="C37" s="95">
        <f t="shared" si="10"/>
        <v>0</v>
      </c>
      <c r="D37" s="93"/>
      <c r="E37" s="93"/>
      <c r="F37" s="93"/>
      <c r="G37" s="93"/>
      <c r="H37" s="93"/>
    </row>
    <row r="38" spans="1:8" ht="16.5" thickBot="1" x14ac:dyDescent="0.3">
      <c r="A38" s="39"/>
      <c r="B38" s="36" t="s">
        <v>144</v>
      </c>
      <c r="C38" s="95">
        <f t="shared" si="10"/>
        <v>0</v>
      </c>
      <c r="D38" s="95"/>
      <c r="E38" s="95"/>
      <c r="F38" s="95"/>
      <c r="G38" s="95"/>
      <c r="H38" s="95"/>
    </row>
    <row r="39" spans="1:8" ht="16.5" thickBot="1" x14ac:dyDescent="0.3">
      <c r="A39" s="39"/>
      <c r="B39" s="36" t="s">
        <v>145</v>
      </c>
      <c r="C39" s="95">
        <f t="shared" si="10"/>
        <v>0</v>
      </c>
      <c r="D39" s="95"/>
      <c r="E39" s="95"/>
      <c r="F39" s="95"/>
      <c r="G39" s="95"/>
      <c r="H39" s="95"/>
    </row>
    <row r="40" spans="1:8" ht="16.5" thickBot="1" x14ac:dyDescent="0.3">
      <c r="A40" s="39"/>
      <c r="B40" s="36" t="s">
        <v>148</v>
      </c>
      <c r="C40" s="95">
        <f t="shared" si="10"/>
        <v>0</v>
      </c>
      <c r="D40" s="95"/>
      <c r="E40" s="95"/>
      <c r="F40" s="95"/>
      <c r="G40" s="95"/>
      <c r="H40" s="95"/>
    </row>
    <row r="41" spans="1:8" ht="32.25" thickBot="1" x14ac:dyDescent="0.3">
      <c r="A41" s="37"/>
      <c r="B41" s="36" t="s">
        <v>271</v>
      </c>
      <c r="C41" s="95">
        <f t="shared" si="10"/>
        <v>4425</v>
      </c>
      <c r="D41" s="95">
        <f>SUM(D42:D45)</f>
        <v>840</v>
      </c>
      <c r="E41" s="95">
        <f t="shared" ref="E41:F41" si="15">SUM(E42:E45)</f>
        <v>840</v>
      </c>
      <c r="F41" s="95">
        <f t="shared" si="15"/>
        <v>915</v>
      </c>
      <c r="G41" s="95">
        <f t="shared" ref="G41:H41" si="16">SUM(G42:G45)</f>
        <v>915</v>
      </c>
      <c r="H41" s="95">
        <f t="shared" si="16"/>
        <v>915</v>
      </c>
    </row>
    <row r="42" spans="1:8" ht="32.25" thickBot="1" x14ac:dyDescent="0.3">
      <c r="A42" s="37"/>
      <c r="B42" s="38" t="s">
        <v>143</v>
      </c>
      <c r="C42" s="95">
        <f t="shared" si="10"/>
        <v>4425</v>
      </c>
      <c r="D42" s="92">
        <f>D12-D18-D24-D30-D36</f>
        <v>840</v>
      </c>
      <c r="E42" s="92">
        <f t="shared" ref="E42:H42" si="17">E12-E18-E24-E30-E36</f>
        <v>840</v>
      </c>
      <c r="F42" s="92">
        <f t="shared" si="17"/>
        <v>915</v>
      </c>
      <c r="G42" s="92">
        <f t="shared" si="17"/>
        <v>915</v>
      </c>
      <c r="H42" s="92">
        <f t="shared" si="17"/>
        <v>915</v>
      </c>
    </row>
    <row r="43" spans="1:8" ht="16.5" thickBot="1" x14ac:dyDescent="0.3">
      <c r="A43" s="39"/>
      <c r="B43" s="39" t="s">
        <v>138</v>
      </c>
      <c r="C43" s="95">
        <f t="shared" si="10"/>
        <v>0</v>
      </c>
      <c r="D43" s="93"/>
      <c r="E43" s="93"/>
      <c r="F43" s="93"/>
      <c r="G43" s="93"/>
      <c r="H43" s="93"/>
    </row>
    <row r="44" spans="1:8" ht="16.5" thickBot="1" x14ac:dyDescent="0.3">
      <c r="A44" s="39"/>
      <c r="B44" s="36" t="s">
        <v>144</v>
      </c>
      <c r="C44" s="95">
        <f t="shared" si="10"/>
        <v>0</v>
      </c>
      <c r="D44" s="95"/>
      <c r="E44" s="95"/>
      <c r="F44" s="95"/>
      <c r="G44" s="95"/>
      <c r="H44" s="95"/>
    </row>
    <row r="45" spans="1:8" ht="16.5" thickBot="1" x14ac:dyDescent="0.3">
      <c r="A45" s="39"/>
      <c r="B45" s="36" t="s">
        <v>145</v>
      </c>
      <c r="C45" s="95">
        <f t="shared" si="10"/>
        <v>0</v>
      </c>
      <c r="D45" s="95"/>
      <c r="E45" s="95"/>
      <c r="F45" s="95"/>
      <c r="G45" s="95"/>
      <c r="H45" s="95"/>
    </row>
    <row r="46" spans="1:8" s="47" customFormat="1" ht="16.5" thickBot="1" x14ac:dyDescent="0.3">
      <c r="A46" s="55"/>
      <c r="B46" s="54" t="s">
        <v>146</v>
      </c>
      <c r="C46" s="100">
        <f t="shared" si="10"/>
        <v>0</v>
      </c>
      <c r="D46" s="100"/>
      <c r="E46" s="100"/>
      <c r="F46" s="100"/>
      <c r="G46" s="100"/>
      <c r="H46" s="100"/>
    </row>
    <row r="47" spans="1:8" ht="18.75" x14ac:dyDescent="0.25">
      <c r="A47" s="45"/>
    </row>
    <row r="50" spans="1:8" x14ac:dyDescent="0.25">
      <c r="A50" s="225" t="s">
        <v>159</v>
      </c>
      <c r="B50" s="225"/>
      <c r="C50" s="225"/>
      <c r="D50" s="225"/>
      <c r="E50" s="225"/>
      <c r="F50" s="225"/>
      <c r="G50" s="225"/>
      <c r="H50" s="225"/>
    </row>
    <row r="51" spans="1:8" x14ac:dyDescent="0.25">
      <c r="A51" s="225" t="s">
        <v>160</v>
      </c>
      <c r="B51" s="225"/>
      <c r="C51" s="225"/>
      <c r="D51" s="225"/>
      <c r="E51" s="225"/>
      <c r="F51" s="225"/>
      <c r="G51" s="225"/>
      <c r="H51" s="225"/>
    </row>
    <row r="52" spans="1:8" x14ac:dyDescent="0.25">
      <c r="A52" s="225" t="s">
        <v>161</v>
      </c>
      <c r="B52" s="225"/>
      <c r="C52" s="225"/>
      <c r="D52" s="225"/>
      <c r="E52" s="225"/>
      <c r="F52" s="225"/>
      <c r="G52" s="225"/>
      <c r="H52" s="225"/>
    </row>
    <row r="53" spans="1:8" ht="30.75" customHeight="1" x14ac:dyDescent="0.25"/>
    <row r="54" spans="1:8" ht="15" customHeight="1" x14ac:dyDescent="0.25"/>
    <row r="55" spans="1:8" ht="66.75" customHeight="1" x14ac:dyDescent="0.25"/>
  </sheetData>
  <mergeCells count="12">
    <mergeCell ref="D1:H1"/>
    <mergeCell ref="A2:H2"/>
    <mergeCell ref="A4:H4"/>
    <mergeCell ref="A6:B8"/>
    <mergeCell ref="D6:H6"/>
    <mergeCell ref="D7:H7"/>
    <mergeCell ref="A3:H3"/>
    <mergeCell ref="A9:B9"/>
    <mergeCell ref="A10:B10"/>
    <mergeCell ref="A50:H50"/>
    <mergeCell ref="A51:H51"/>
    <mergeCell ref="A52:H52"/>
  </mergeCells>
  <hyperlinks>
    <hyperlink ref="A4" location="_ftn1" display="_ftn1"/>
    <hyperlink ref="B16" location="_ftn2" display="_ftn2"/>
    <hyperlink ref="B22" location="_ftn3" display="_ftn3"/>
    <hyperlink ref="A50" location="_ftnref1" display="_ftnref1"/>
    <hyperlink ref="A51" location="_ftnref2" display="_ftnref2"/>
    <hyperlink ref="A52" location="_ftnref3" display="_ftnref3"/>
    <hyperlink ref="B34" location="_ftn3" display="_ftn3"/>
    <hyperlink ref="B46" location="_ftn3" display="_ftn3"/>
  </hyperlinks>
  <pageMargins left="0.70866141732283472" right="0.70866141732283472" top="0.74803149606299213" bottom="0.74803149606299213" header="0.31496062992125984" footer="0.31496062992125984"/>
  <pageSetup paperSize="9" scale="78" firstPageNumber="63" fitToHeight="0" orientation="portrait" useFirstPageNumber="1" r:id="rId1"/>
  <headerFooter>
    <oddHeader>&amp;C&amp;"Times New Roman,обычный"&amp;10&amp;P</oddHead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view="pageLayout" zoomScale="85" zoomScaleNormal="100" zoomScaleSheetLayoutView="100" zoomScalePageLayoutView="85" workbookViewId="0">
      <selection sqref="A1:Q1048576"/>
    </sheetView>
  </sheetViews>
  <sheetFormatPr defaultRowHeight="15" x14ac:dyDescent="0.25"/>
  <cols>
    <col min="1" max="1" width="4.140625" style="47" customWidth="1"/>
    <col min="2" max="2" width="31" style="47" customWidth="1"/>
    <col min="3" max="3" width="10.5703125" style="47" customWidth="1"/>
    <col min="4" max="4" width="14.28515625" style="47" customWidth="1"/>
    <col min="5" max="10" width="8.85546875" style="47" customWidth="1"/>
    <col min="11" max="11" width="14.140625" style="47" customWidth="1"/>
    <col min="12" max="16" width="8.85546875" style="47" customWidth="1"/>
    <col min="17" max="17" width="24" style="52" customWidth="1"/>
    <col min="18" max="16384" width="9.140625" style="47"/>
  </cols>
  <sheetData>
    <row r="1" spans="1:19" x14ac:dyDescent="0.25">
      <c r="A1" s="46"/>
      <c r="B1" s="46"/>
      <c r="C1" s="46"/>
      <c r="D1" s="46"/>
      <c r="E1" s="46"/>
      <c r="F1" s="46"/>
      <c r="G1" s="46"/>
      <c r="H1" s="46"/>
      <c r="I1" s="46"/>
      <c r="J1" s="46"/>
      <c r="K1" s="46"/>
      <c r="L1" s="46"/>
      <c r="M1" s="46"/>
      <c r="N1" s="46"/>
      <c r="O1" s="258" t="s">
        <v>127</v>
      </c>
      <c r="P1" s="258"/>
      <c r="Q1" s="258"/>
      <c r="R1" s="46"/>
    </row>
    <row r="2" spans="1:19" x14ac:dyDescent="0.25">
      <c r="A2" s="46"/>
      <c r="B2" s="46"/>
      <c r="C2" s="46"/>
      <c r="D2" s="46"/>
      <c r="E2" s="46"/>
      <c r="F2" s="46"/>
      <c r="G2" s="46"/>
      <c r="H2" s="46"/>
      <c r="I2" s="46"/>
      <c r="J2" s="258" t="s">
        <v>295</v>
      </c>
      <c r="K2" s="282"/>
      <c r="L2" s="282"/>
      <c r="M2" s="282"/>
      <c r="N2" s="282"/>
      <c r="O2" s="282"/>
      <c r="P2" s="282"/>
      <c r="Q2" s="282"/>
      <c r="R2" s="46"/>
    </row>
    <row r="3" spans="1:19" x14ac:dyDescent="0.25">
      <c r="A3" s="257" t="s">
        <v>101</v>
      </c>
      <c r="B3" s="257"/>
      <c r="C3" s="257"/>
      <c r="D3" s="257"/>
      <c r="E3" s="257"/>
      <c r="F3" s="257"/>
      <c r="G3" s="257"/>
      <c r="H3" s="257"/>
      <c r="I3" s="257"/>
      <c r="J3" s="257"/>
      <c r="K3" s="257"/>
      <c r="L3" s="257"/>
      <c r="M3" s="257"/>
      <c r="N3" s="257"/>
      <c r="O3" s="257"/>
      <c r="P3" s="257"/>
      <c r="Q3" s="257"/>
      <c r="R3" s="46"/>
    </row>
    <row r="4" spans="1:19" x14ac:dyDescent="0.25">
      <c r="A4" s="46"/>
      <c r="B4" s="46"/>
      <c r="C4" s="46"/>
      <c r="D4" s="46"/>
      <c r="E4" s="46"/>
      <c r="F4" s="46"/>
      <c r="G4" s="46"/>
      <c r="H4" s="46"/>
      <c r="I4" s="46"/>
      <c r="J4" s="46"/>
      <c r="K4" s="46"/>
      <c r="L4" s="46"/>
      <c r="M4" s="46"/>
      <c r="N4" s="46"/>
      <c r="O4" s="46"/>
      <c r="P4" s="46"/>
      <c r="Q4" s="48"/>
      <c r="R4" s="46"/>
    </row>
    <row r="5" spans="1:19" ht="27.75" customHeight="1" x14ac:dyDescent="0.25">
      <c r="A5" s="260" t="s">
        <v>0</v>
      </c>
      <c r="B5" s="260" t="s">
        <v>1</v>
      </c>
      <c r="C5" s="260" t="s">
        <v>2</v>
      </c>
      <c r="D5" s="260" t="s">
        <v>164</v>
      </c>
      <c r="E5" s="284" t="s">
        <v>3</v>
      </c>
      <c r="F5" s="284"/>
      <c r="G5" s="284"/>
      <c r="H5" s="284"/>
      <c r="I5" s="284"/>
      <c r="J5" s="284"/>
      <c r="K5" s="260" t="s">
        <v>5</v>
      </c>
      <c r="L5" s="260"/>
      <c r="M5" s="260"/>
      <c r="N5" s="260"/>
      <c r="O5" s="260"/>
      <c r="P5" s="260"/>
      <c r="Q5" s="260" t="s">
        <v>165</v>
      </c>
      <c r="R5" s="46"/>
    </row>
    <row r="6" spans="1:19" ht="42" customHeight="1" x14ac:dyDescent="0.25">
      <c r="A6" s="260"/>
      <c r="B6" s="260"/>
      <c r="C6" s="260"/>
      <c r="D6" s="260"/>
      <c r="E6" s="130" t="s">
        <v>4</v>
      </c>
      <c r="F6" s="130" t="s">
        <v>210</v>
      </c>
      <c r="G6" s="130" t="s">
        <v>211</v>
      </c>
      <c r="H6" s="130" t="s">
        <v>212</v>
      </c>
      <c r="I6" s="130" t="s">
        <v>213</v>
      </c>
      <c r="J6" s="130" t="s">
        <v>214</v>
      </c>
      <c r="K6" s="129" t="s">
        <v>6</v>
      </c>
      <c r="L6" s="130" t="s">
        <v>210</v>
      </c>
      <c r="M6" s="130" t="s">
        <v>211</v>
      </c>
      <c r="N6" s="130" t="s">
        <v>212</v>
      </c>
      <c r="O6" s="130" t="s">
        <v>213</v>
      </c>
      <c r="P6" s="130" t="s">
        <v>214</v>
      </c>
      <c r="Q6" s="260"/>
      <c r="R6" s="49"/>
      <c r="S6" s="50"/>
    </row>
    <row r="7" spans="1:19" x14ac:dyDescent="0.25">
      <c r="A7" s="127">
        <v>1</v>
      </c>
      <c r="B7" s="127">
        <v>2</v>
      </c>
      <c r="C7" s="127">
        <v>3</v>
      </c>
      <c r="D7" s="127">
        <v>4</v>
      </c>
      <c r="E7" s="127">
        <v>5</v>
      </c>
      <c r="F7" s="127">
        <v>6</v>
      </c>
      <c r="G7" s="127">
        <v>7</v>
      </c>
      <c r="H7" s="127">
        <v>8</v>
      </c>
      <c r="I7" s="127">
        <v>9</v>
      </c>
      <c r="J7" s="127">
        <v>10</v>
      </c>
      <c r="K7" s="127">
        <v>11</v>
      </c>
      <c r="L7" s="127">
        <v>12</v>
      </c>
      <c r="M7" s="127">
        <v>13</v>
      </c>
      <c r="N7" s="127">
        <v>14</v>
      </c>
      <c r="O7" s="127">
        <v>15</v>
      </c>
      <c r="P7" s="127">
        <v>16</v>
      </c>
      <c r="Q7" s="127">
        <v>17</v>
      </c>
      <c r="R7" s="46"/>
    </row>
    <row r="8" spans="1:19" x14ac:dyDescent="0.25">
      <c r="A8" s="127"/>
      <c r="B8" s="283" t="s">
        <v>287</v>
      </c>
      <c r="C8" s="283"/>
      <c r="D8" s="283"/>
      <c r="E8" s="283"/>
      <c r="F8" s="283"/>
      <c r="G8" s="283"/>
      <c r="H8" s="283"/>
      <c r="I8" s="283"/>
      <c r="J8" s="283"/>
      <c r="K8" s="283"/>
      <c r="L8" s="283"/>
      <c r="M8" s="283"/>
      <c r="N8" s="283"/>
      <c r="O8" s="283"/>
      <c r="P8" s="283"/>
      <c r="Q8" s="283"/>
      <c r="R8" s="46"/>
    </row>
    <row r="9" spans="1:19" ht="15" customHeight="1" x14ac:dyDescent="0.25">
      <c r="A9" s="126" t="s">
        <v>7</v>
      </c>
      <c r="B9" s="251" t="s">
        <v>199</v>
      </c>
      <c r="C9" s="252"/>
      <c r="D9" s="252"/>
      <c r="E9" s="252"/>
      <c r="F9" s="252"/>
      <c r="G9" s="252"/>
      <c r="H9" s="252"/>
      <c r="I9" s="252"/>
      <c r="J9" s="252"/>
      <c r="K9" s="252"/>
      <c r="L9" s="252"/>
      <c r="M9" s="252"/>
      <c r="N9" s="252"/>
      <c r="O9" s="252"/>
      <c r="P9" s="252"/>
      <c r="Q9" s="253"/>
      <c r="R9" s="46"/>
    </row>
    <row r="10" spans="1:19" ht="15" customHeight="1" x14ac:dyDescent="0.25">
      <c r="A10" s="273" t="s">
        <v>8</v>
      </c>
      <c r="B10" s="276" t="s">
        <v>200</v>
      </c>
      <c r="C10" s="276" t="s">
        <v>220</v>
      </c>
      <c r="D10" s="84" t="s">
        <v>9</v>
      </c>
      <c r="E10" s="79">
        <f>SUM(E11:E15)</f>
        <v>20293.14</v>
      </c>
      <c r="F10" s="79">
        <f t="shared" ref="F10:I10" si="0">SUM(F11:F15)</f>
        <v>3918.6279999999997</v>
      </c>
      <c r="G10" s="79">
        <f t="shared" si="0"/>
        <v>3988.6279999999997</v>
      </c>
      <c r="H10" s="79">
        <f t="shared" si="0"/>
        <v>4058.6279999999997</v>
      </c>
      <c r="I10" s="79">
        <f t="shared" si="0"/>
        <v>4128.6279999999997</v>
      </c>
      <c r="J10" s="79">
        <f>J12+J13+J14+J15</f>
        <v>4198.6279999999997</v>
      </c>
      <c r="K10" s="289" t="s">
        <v>176</v>
      </c>
      <c r="L10" s="265">
        <v>343</v>
      </c>
      <c r="M10" s="265">
        <v>348</v>
      </c>
      <c r="N10" s="265">
        <v>350</v>
      </c>
      <c r="O10" s="265">
        <v>350</v>
      </c>
      <c r="P10" s="265">
        <v>350</v>
      </c>
      <c r="Q10" s="289" t="s">
        <v>89</v>
      </c>
      <c r="R10" s="46"/>
    </row>
    <row r="11" spans="1:19" ht="21" customHeight="1" x14ac:dyDescent="0.25">
      <c r="A11" s="274"/>
      <c r="B11" s="277"/>
      <c r="C11" s="277"/>
      <c r="D11" s="270" t="s">
        <v>10</v>
      </c>
      <c r="E11" s="271"/>
      <c r="F11" s="271"/>
      <c r="G11" s="271"/>
      <c r="H11" s="271"/>
      <c r="I11" s="271"/>
      <c r="J11" s="272"/>
      <c r="K11" s="290"/>
      <c r="L11" s="266"/>
      <c r="M11" s="266"/>
      <c r="N11" s="266"/>
      <c r="O11" s="266"/>
      <c r="P11" s="266"/>
      <c r="Q11" s="290"/>
      <c r="R11" s="46"/>
    </row>
    <row r="12" spans="1:19" ht="18.75" customHeight="1" x14ac:dyDescent="0.25">
      <c r="A12" s="274"/>
      <c r="B12" s="277"/>
      <c r="C12" s="277"/>
      <c r="D12" s="84" t="s">
        <v>11</v>
      </c>
      <c r="E12" s="79">
        <f>SUM(F12:J12)</f>
        <v>13613</v>
      </c>
      <c r="F12" s="79">
        <f>2600-F18</f>
        <v>2582.6</v>
      </c>
      <c r="G12" s="79">
        <f>2600-G18+70</f>
        <v>2652.6</v>
      </c>
      <c r="H12" s="79">
        <f>2600-H18+70+70</f>
        <v>2722.6</v>
      </c>
      <c r="I12" s="79">
        <f>2600-I18+70+70+70</f>
        <v>2792.6</v>
      </c>
      <c r="J12" s="79">
        <f>2600-J18+70+70+70+70</f>
        <v>2862.6</v>
      </c>
      <c r="K12" s="290"/>
      <c r="L12" s="266"/>
      <c r="M12" s="266"/>
      <c r="N12" s="266"/>
      <c r="O12" s="266"/>
      <c r="P12" s="266"/>
      <c r="Q12" s="290"/>
      <c r="R12" s="46"/>
    </row>
    <row r="13" spans="1:19" x14ac:dyDescent="0.25">
      <c r="A13" s="274"/>
      <c r="B13" s="277"/>
      <c r="C13" s="277"/>
      <c r="D13" s="84" t="s">
        <v>12</v>
      </c>
      <c r="E13" s="79">
        <f t="shared" ref="E13:E15" si="1">SUM(F13:J13)</f>
        <v>6680.14</v>
      </c>
      <c r="F13" s="79">
        <f>1365.428-F19</f>
        <v>1336.028</v>
      </c>
      <c r="G13" s="79">
        <f t="shared" ref="G13:J13" si="2">1365.428-G19</f>
        <v>1336.028</v>
      </c>
      <c r="H13" s="79">
        <f t="shared" si="2"/>
        <v>1336.028</v>
      </c>
      <c r="I13" s="79">
        <f t="shared" si="2"/>
        <v>1336.028</v>
      </c>
      <c r="J13" s="79">
        <f t="shared" si="2"/>
        <v>1336.028</v>
      </c>
      <c r="K13" s="290"/>
      <c r="L13" s="266"/>
      <c r="M13" s="266"/>
      <c r="N13" s="266"/>
      <c r="O13" s="266"/>
      <c r="P13" s="266"/>
      <c r="Q13" s="290"/>
      <c r="R13" s="46"/>
    </row>
    <row r="14" spans="1:19" x14ac:dyDescent="0.25">
      <c r="A14" s="274"/>
      <c r="B14" s="277"/>
      <c r="C14" s="277"/>
      <c r="D14" s="84" t="s">
        <v>13</v>
      </c>
      <c r="E14" s="79">
        <f t="shared" si="1"/>
        <v>0</v>
      </c>
      <c r="F14" s="79">
        <v>0</v>
      </c>
      <c r="G14" s="79">
        <v>0</v>
      </c>
      <c r="H14" s="79">
        <v>0</v>
      </c>
      <c r="I14" s="79">
        <v>0</v>
      </c>
      <c r="J14" s="79">
        <v>0</v>
      </c>
      <c r="K14" s="290"/>
      <c r="L14" s="266"/>
      <c r="M14" s="266"/>
      <c r="N14" s="266"/>
      <c r="O14" s="266"/>
      <c r="P14" s="266"/>
      <c r="Q14" s="290"/>
      <c r="R14" s="46"/>
    </row>
    <row r="15" spans="1:19" x14ac:dyDescent="0.25">
      <c r="A15" s="275"/>
      <c r="B15" s="278"/>
      <c r="C15" s="278"/>
      <c r="D15" s="84" t="s">
        <v>14</v>
      </c>
      <c r="E15" s="79">
        <f t="shared" si="1"/>
        <v>0</v>
      </c>
      <c r="F15" s="79">
        <v>0</v>
      </c>
      <c r="G15" s="79">
        <v>0</v>
      </c>
      <c r="H15" s="79">
        <v>0</v>
      </c>
      <c r="I15" s="79">
        <v>0</v>
      </c>
      <c r="J15" s="79">
        <v>0</v>
      </c>
      <c r="K15" s="291"/>
      <c r="L15" s="267"/>
      <c r="M15" s="267"/>
      <c r="N15" s="267"/>
      <c r="O15" s="267"/>
      <c r="P15" s="267"/>
      <c r="Q15" s="291"/>
      <c r="R15" s="46"/>
    </row>
    <row r="16" spans="1:19" ht="15" customHeight="1" x14ac:dyDescent="0.25">
      <c r="A16" s="273" t="s">
        <v>15</v>
      </c>
      <c r="B16" s="276" t="s">
        <v>196</v>
      </c>
      <c r="C16" s="276" t="s">
        <v>220</v>
      </c>
      <c r="D16" s="84" t="s">
        <v>9</v>
      </c>
      <c r="E16" s="79">
        <f>SUM(E17:E21)</f>
        <v>234</v>
      </c>
      <c r="F16" s="79">
        <f t="shared" ref="F16:I16" si="3">SUM(F17:F21)</f>
        <v>46.8</v>
      </c>
      <c r="G16" s="79">
        <f t="shared" ref="G16:H16" si="4">SUM(G17:G21)</f>
        <v>46.8</v>
      </c>
      <c r="H16" s="79">
        <f t="shared" si="4"/>
        <v>46.8</v>
      </c>
      <c r="I16" s="79">
        <f t="shared" si="3"/>
        <v>46.8</v>
      </c>
      <c r="J16" s="79">
        <f>J18+J19+J20+J21</f>
        <v>46.8</v>
      </c>
      <c r="K16" s="295" t="s">
        <v>197</v>
      </c>
      <c r="L16" s="265">
        <v>12</v>
      </c>
      <c r="M16" s="265">
        <v>12</v>
      </c>
      <c r="N16" s="265">
        <v>15</v>
      </c>
      <c r="O16" s="265">
        <v>15</v>
      </c>
      <c r="P16" s="265">
        <v>15</v>
      </c>
      <c r="Q16" s="241" t="s">
        <v>198</v>
      </c>
      <c r="R16" s="46"/>
    </row>
    <row r="17" spans="1:18" x14ac:dyDescent="0.25">
      <c r="A17" s="274"/>
      <c r="B17" s="277"/>
      <c r="C17" s="277"/>
      <c r="D17" s="270" t="s">
        <v>10</v>
      </c>
      <c r="E17" s="271"/>
      <c r="F17" s="271"/>
      <c r="G17" s="271"/>
      <c r="H17" s="271"/>
      <c r="I17" s="271"/>
      <c r="J17" s="272"/>
      <c r="K17" s="296"/>
      <c r="L17" s="266"/>
      <c r="M17" s="266"/>
      <c r="N17" s="266"/>
      <c r="O17" s="266"/>
      <c r="P17" s="266"/>
      <c r="Q17" s="242"/>
      <c r="R17" s="46"/>
    </row>
    <row r="18" spans="1:18" x14ac:dyDescent="0.25">
      <c r="A18" s="274"/>
      <c r="B18" s="277"/>
      <c r="C18" s="277"/>
      <c r="D18" s="84" t="s">
        <v>11</v>
      </c>
      <c r="E18" s="79">
        <f>SUM(F18:J18)</f>
        <v>87</v>
      </c>
      <c r="F18" s="79">
        <v>17.399999999999999</v>
      </c>
      <c r="G18" s="79">
        <v>17.399999999999999</v>
      </c>
      <c r="H18" s="79">
        <v>17.399999999999999</v>
      </c>
      <c r="I18" s="79">
        <v>17.399999999999999</v>
      </c>
      <c r="J18" s="79">
        <v>17.399999999999999</v>
      </c>
      <c r="K18" s="296"/>
      <c r="L18" s="266"/>
      <c r="M18" s="266"/>
      <c r="N18" s="266"/>
      <c r="O18" s="266"/>
      <c r="P18" s="266"/>
      <c r="Q18" s="242"/>
      <c r="R18" s="46"/>
    </row>
    <row r="19" spans="1:18" x14ac:dyDescent="0.25">
      <c r="A19" s="274"/>
      <c r="B19" s="277"/>
      <c r="C19" s="277"/>
      <c r="D19" s="84" t="s">
        <v>12</v>
      </c>
      <c r="E19" s="79">
        <f t="shared" ref="E19:E21" si="5">SUM(F19:J19)</f>
        <v>147</v>
      </c>
      <c r="F19" s="79">
        <v>29.4</v>
      </c>
      <c r="G19" s="79">
        <v>29.4</v>
      </c>
      <c r="H19" s="79">
        <v>29.4</v>
      </c>
      <c r="I19" s="79">
        <v>29.4</v>
      </c>
      <c r="J19" s="79">
        <v>29.4</v>
      </c>
      <c r="K19" s="296"/>
      <c r="L19" s="266"/>
      <c r="M19" s="266"/>
      <c r="N19" s="266"/>
      <c r="O19" s="266"/>
      <c r="P19" s="266"/>
      <c r="Q19" s="242"/>
      <c r="R19" s="46"/>
    </row>
    <row r="20" spans="1:18" x14ac:dyDescent="0.25">
      <c r="A20" s="274"/>
      <c r="B20" s="277"/>
      <c r="C20" s="277"/>
      <c r="D20" s="84" t="s">
        <v>13</v>
      </c>
      <c r="E20" s="79">
        <f t="shared" si="5"/>
        <v>0</v>
      </c>
      <c r="F20" s="79">
        <v>0</v>
      </c>
      <c r="G20" s="79">
        <v>0</v>
      </c>
      <c r="H20" s="79">
        <v>0</v>
      </c>
      <c r="I20" s="79">
        <v>0</v>
      </c>
      <c r="J20" s="79">
        <v>0</v>
      </c>
      <c r="K20" s="296"/>
      <c r="L20" s="266"/>
      <c r="M20" s="266"/>
      <c r="N20" s="266"/>
      <c r="O20" s="266"/>
      <c r="P20" s="266"/>
      <c r="Q20" s="242"/>
      <c r="R20" s="46"/>
    </row>
    <row r="21" spans="1:18" x14ac:dyDescent="0.25">
      <c r="A21" s="275"/>
      <c r="B21" s="278"/>
      <c r="C21" s="278"/>
      <c r="D21" s="84" t="s">
        <v>14</v>
      </c>
      <c r="E21" s="79">
        <f t="shared" si="5"/>
        <v>0</v>
      </c>
      <c r="F21" s="79">
        <v>0</v>
      </c>
      <c r="G21" s="79">
        <v>0</v>
      </c>
      <c r="H21" s="79">
        <v>0</v>
      </c>
      <c r="I21" s="79">
        <v>0</v>
      </c>
      <c r="J21" s="79">
        <v>0</v>
      </c>
      <c r="K21" s="297"/>
      <c r="L21" s="267"/>
      <c r="M21" s="267"/>
      <c r="N21" s="267"/>
      <c r="O21" s="267"/>
      <c r="P21" s="267"/>
      <c r="Q21" s="243"/>
      <c r="R21" s="46"/>
    </row>
    <row r="22" spans="1:18" x14ac:dyDescent="0.25">
      <c r="A22" s="248"/>
      <c r="B22" s="273" t="s">
        <v>16</v>
      </c>
      <c r="C22" s="248"/>
      <c r="D22" s="84" t="s">
        <v>9</v>
      </c>
      <c r="E22" s="79">
        <f t="shared" ref="E22" si="6">SUM(E23:E27)</f>
        <v>20527.14</v>
      </c>
      <c r="F22" s="79">
        <f>F24+F25+F26+F27</f>
        <v>3965.4279999999999</v>
      </c>
      <c r="G22" s="79">
        <f t="shared" ref="G22:H22" si="7">G24+G25+G26+G27</f>
        <v>4035.4279999999999</v>
      </c>
      <c r="H22" s="79">
        <f t="shared" si="7"/>
        <v>4105.4279999999999</v>
      </c>
      <c r="I22" s="79">
        <f>I24+I25+I26+I27</f>
        <v>4175.4279999999999</v>
      </c>
      <c r="J22" s="79">
        <f>J24+J25+J26+J27</f>
        <v>4245.4279999999999</v>
      </c>
      <c r="K22" s="244"/>
      <c r="L22" s="248"/>
      <c r="M22" s="248"/>
      <c r="N22" s="248"/>
      <c r="O22" s="248"/>
      <c r="P22" s="248"/>
      <c r="Q22" s="241"/>
      <c r="R22" s="46"/>
    </row>
    <row r="23" spans="1:18" x14ac:dyDescent="0.25">
      <c r="A23" s="249"/>
      <c r="B23" s="274"/>
      <c r="C23" s="249"/>
      <c r="D23" s="270" t="s">
        <v>10</v>
      </c>
      <c r="E23" s="271"/>
      <c r="F23" s="271"/>
      <c r="G23" s="271"/>
      <c r="H23" s="271"/>
      <c r="I23" s="271"/>
      <c r="J23" s="272"/>
      <c r="K23" s="245"/>
      <c r="L23" s="249"/>
      <c r="M23" s="249"/>
      <c r="N23" s="249"/>
      <c r="O23" s="249"/>
      <c r="P23" s="249"/>
      <c r="Q23" s="242"/>
      <c r="R23" s="46"/>
    </row>
    <row r="24" spans="1:18" x14ac:dyDescent="0.25">
      <c r="A24" s="249"/>
      <c r="B24" s="274"/>
      <c r="C24" s="249"/>
      <c r="D24" s="84" t="s">
        <v>11</v>
      </c>
      <c r="E24" s="79">
        <f>SUM(F24:J24)</f>
        <v>13700</v>
      </c>
      <c r="F24" s="79">
        <f>F12+F18</f>
        <v>2600</v>
      </c>
      <c r="G24" s="79">
        <f t="shared" ref="G24:H24" si="8">G12+G18</f>
        <v>2670</v>
      </c>
      <c r="H24" s="79">
        <f t="shared" si="8"/>
        <v>2740</v>
      </c>
      <c r="I24" s="79">
        <f>I12+I18</f>
        <v>2810</v>
      </c>
      <c r="J24" s="79">
        <f>J12+J18</f>
        <v>2880</v>
      </c>
      <c r="K24" s="245"/>
      <c r="L24" s="249"/>
      <c r="M24" s="249"/>
      <c r="N24" s="249"/>
      <c r="O24" s="249"/>
      <c r="P24" s="249"/>
      <c r="Q24" s="242"/>
      <c r="R24" s="46"/>
    </row>
    <row r="25" spans="1:18" x14ac:dyDescent="0.25">
      <c r="A25" s="249"/>
      <c r="B25" s="274"/>
      <c r="C25" s="249"/>
      <c r="D25" s="84" t="s">
        <v>12</v>
      </c>
      <c r="E25" s="79">
        <f t="shared" ref="E25:E27" si="9">SUM(F25:J25)</f>
        <v>6827.14</v>
      </c>
      <c r="F25" s="79">
        <f t="shared" ref="F25:J27" si="10">F13+F19</f>
        <v>1365.4280000000001</v>
      </c>
      <c r="G25" s="79">
        <f t="shared" ref="G25:H25" si="11">G13+G19</f>
        <v>1365.4280000000001</v>
      </c>
      <c r="H25" s="79">
        <f t="shared" si="11"/>
        <v>1365.4280000000001</v>
      </c>
      <c r="I25" s="79">
        <f t="shared" si="10"/>
        <v>1365.4280000000001</v>
      </c>
      <c r="J25" s="79">
        <f t="shared" si="10"/>
        <v>1365.4280000000001</v>
      </c>
      <c r="K25" s="245"/>
      <c r="L25" s="249"/>
      <c r="M25" s="249"/>
      <c r="N25" s="249"/>
      <c r="O25" s="249"/>
      <c r="P25" s="249"/>
      <c r="Q25" s="242"/>
      <c r="R25" s="46"/>
    </row>
    <row r="26" spans="1:18" x14ac:dyDescent="0.25">
      <c r="A26" s="249"/>
      <c r="B26" s="274"/>
      <c r="C26" s="249"/>
      <c r="D26" s="84" t="s">
        <v>13</v>
      </c>
      <c r="E26" s="79">
        <f t="shared" si="9"/>
        <v>0</v>
      </c>
      <c r="F26" s="79">
        <f t="shared" si="10"/>
        <v>0</v>
      </c>
      <c r="G26" s="79">
        <f t="shared" ref="G26:H26" si="12">G14+G20</f>
        <v>0</v>
      </c>
      <c r="H26" s="79">
        <f t="shared" si="12"/>
        <v>0</v>
      </c>
      <c r="I26" s="79">
        <f t="shared" si="10"/>
        <v>0</v>
      </c>
      <c r="J26" s="79">
        <f t="shared" si="10"/>
        <v>0</v>
      </c>
      <c r="K26" s="245"/>
      <c r="L26" s="249"/>
      <c r="M26" s="249"/>
      <c r="N26" s="249"/>
      <c r="O26" s="249"/>
      <c r="P26" s="249"/>
      <c r="Q26" s="242"/>
      <c r="R26" s="46"/>
    </row>
    <row r="27" spans="1:18" x14ac:dyDescent="0.25">
      <c r="A27" s="250"/>
      <c r="B27" s="275"/>
      <c r="C27" s="250"/>
      <c r="D27" s="84" t="s">
        <v>14</v>
      </c>
      <c r="E27" s="79">
        <f t="shared" si="9"/>
        <v>0</v>
      </c>
      <c r="F27" s="79">
        <f t="shared" si="10"/>
        <v>0</v>
      </c>
      <c r="G27" s="79">
        <f t="shared" ref="G27:H27" si="13">G15+G21</f>
        <v>0</v>
      </c>
      <c r="H27" s="79">
        <f t="shared" si="13"/>
        <v>0</v>
      </c>
      <c r="I27" s="79">
        <f t="shared" si="10"/>
        <v>0</v>
      </c>
      <c r="J27" s="79">
        <f t="shared" si="10"/>
        <v>0</v>
      </c>
      <c r="K27" s="246"/>
      <c r="L27" s="250"/>
      <c r="M27" s="250"/>
      <c r="N27" s="250"/>
      <c r="O27" s="250"/>
      <c r="P27" s="250"/>
      <c r="Q27" s="243"/>
      <c r="R27" s="46"/>
    </row>
    <row r="28" spans="1:18" ht="26.25" customHeight="1" x14ac:dyDescent="0.25">
      <c r="A28" s="127" t="s">
        <v>20</v>
      </c>
      <c r="B28" s="292" t="s">
        <v>202</v>
      </c>
      <c r="C28" s="293"/>
      <c r="D28" s="293"/>
      <c r="E28" s="293"/>
      <c r="F28" s="293"/>
      <c r="G28" s="293"/>
      <c r="H28" s="293"/>
      <c r="I28" s="293"/>
      <c r="J28" s="293"/>
      <c r="K28" s="293"/>
      <c r="L28" s="293"/>
      <c r="M28" s="293"/>
      <c r="N28" s="293"/>
      <c r="O28" s="293"/>
      <c r="P28" s="293"/>
      <c r="Q28" s="294"/>
      <c r="R28" s="46"/>
    </row>
    <row r="29" spans="1:18" ht="15" customHeight="1" x14ac:dyDescent="0.25">
      <c r="A29" s="288" t="s">
        <v>25</v>
      </c>
      <c r="B29" s="269" t="s">
        <v>201</v>
      </c>
      <c r="C29" s="276" t="s">
        <v>220</v>
      </c>
      <c r="D29" s="84" t="s">
        <v>9</v>
      </c>
      <c r="E29" s="79">
        <f t="shared" ref="E29:J29" si="14">SUM(E30:E34)</f>
        <v>1000</v>
      </c>
      <c r="F29" s="79">
        <f t="shared" si="14"/>
        <v>200</v>
      </c>
      <c r="G29" s="79">
        <f t="shared" si="14"/>
        <v>200</v>
      </c>
      <c r="H29" s="79">
        <f t="shared" si="14"/>
        <v>200</v>
      </c>
      <c r="I29" s="79">
        <f t="shared" si="14"/>
        <v>200</v>
      </c>
      <c r="J29" s="79">
        <f t="shared" si="14"/>
        <v>200</v>
      </c>
      <c r="K29" s="295" t="s">
        <v>290</v>
      </c>
      <c r="L29" s="265">
        <v>26</v>
      </c>
      <c r="M29" s="265">
        <v>27</v>
      </c>
      <c r="N29" s="265">
        <v>27</v>
      </c>
      <c r="O29" s="265">
        <v>28</v>
      </c>
      <c r="P29" s="265">
        <v>28</v>
      </c>
      <c r="Q29" s="244" t="s">
        <v>88</v>
      </c>
      <c r="R29" s="46"/>
    </row>
    <row r="30" spans="1:18" ht="20.25" customHeight="1" x14ac:dyDescent="0.25">
      <c r="A30" s="288"/>
      <c r="B30" s="269"/>
      <c r="C30" s="277"/>
      <c r="D30" s="270" t="s">
        <v>10</v>
      </c>
      <c r="E30" s="271"/>
      <c r="F30" s="271"/>
      <c r="G30" s="271"/>
      <c r="H30" s="271"/>
      <c r="I30" s="271"/>
      <c r="J30" s="272"/>
      <c r="K30" s="296"/>
      <c r="L30" s="266"/>
      <c r="M30" s="266"/>
      <c r="N30" s="266"/>
      <c r="O30" s="266"/>
      <c r="P30" s="266"/>
      <c r="Q30" s="245"/>
      <c r="R30" s="46"/>
    </row>
    <row r="31" spans="1:18" ht="16.5" customHeight="1" x14ac:dyDescent="0.25">
      <c r="A31" s="288"/>
      <c r="B31" s="269"/>
      <c r="C31" s="277"/>
      <c r="D31" s="84" t="s">
        <v>11</v>
      </c>
      <c r="E31" s="79">
        <f>SUM(F31:J31)</f>
        <v>1000</v>
      </c>
      <c r="F31" s="79">
        <v>200</v>
      </c>
      <c r="G31" s="79">
        <v>200</v>
      </c>
      <c r="H31" s="79">
        <v>200</v>
      </c>
      <c r="I31" s="79">
        <v>200</v>
      </c>
      <c r="J31" s="79">
        <v>200</v>
      </c>
      <c r="K31" s="296"/>
      <c r="L31" s="266"/>
      <c r="M31" s="266"/>
      <c r="N31" s="266"/>
      <c r="O31" s="266"/>
      <c r="P31" s="266"/>
      <c r="Q31" s="245"/>
      <c r="R31" s="46"/>
    </row>
    <row r="32" spans="1:18" ht="18.75" customHeight="1" x14ac:dyDescent="0.25">
      <c r="A32" s="288"/>
      <c r="B32" s="269"/>
      <c r="C32" s="277"/>
      <c r="D32" s="84" t="s">
        <v>12</v>
      </c>
      <c r="E32" s="79">
        <f t="shared" ref="E32:E34" si="15">SUM(F32:J32)</f>
        <v>0</v>
      </c>
      <c r="F32" s="79">
        <v>0</v>
      </c>
      <c r="G32" s="79">
        <v>0</v>
      </c>
      <c r="H32" s="79">
        <v>0</v>
      </c>
      <c r="I32" s="79">
        <v>0</v>
      </c>
      <c r="J32" s="79">
        <v>0</v>
      </c>
      <c r="K32" s="296"/>
      <c r="L32" s="266"/>
      <c r="M32" s="266"/>
      <c r="N32" s="266"/>
      <c r="O32" s="266"/>
      <c r="P32" s="266"/>
      <c r="Q32" s="245"/>
      <c r="R32" s="46"/>
    </row>
    <row r="33" spans="1:18" x14ac:dyDescent="0.25">
      <c r="A33" s="288"/>
      <c r="B33" s="269"/>
      <c r="C33" s="277"/>
      <c r="D33" s="84" t="s">
        <v>13</v>
      </c>
      <c r="E33" s="79">
        <f t="shared" si="15"/>
        <v>0</v>
      </c>
      <c r="F33" s="79">
        <v>0</v>
      </c>
      <c r="G33" s="79">
        <v>0</v>
      </c>
      <c r="H33" s="79">
        <v>0</v>
      </c>
      <c r="I33" s="79">
        <v>0</v>
      </c>
      <c r="J33" s="79">
        <v>0</v>
      </c>
      <c r="K33" s="296"/>
      <c r="L33" s="266"/>
      <c r="M33" s="266"/>
      <c r="N33" s="266"/>
      <c r="O33" s="266"/>
      <c r="P33" s="266"/>
      <c r="Q33" s="245"/>
      <c r="R33" s="46"/>
    </row>
    <row r="34" spans="1:18" ht="18" customHeight="1" x14ac:dyDescent="0.25">
      <c r="A34" s="288"/>
      <c r="B34" s="269"/>
      <c r="C34" s="278"/>
      <c r="D34" s="84" t="s">
        <v>14</v>
      </c>
      <c r="E34" s="79">
        <f t="shared" si="15"/>
        <v>0</v>
      </c>
      <c r="F34" s="79">
        <v>0</v>
      </c>
      <c r="G34" s="79">
        <v>0</v>
      </c>
      <c r="H34" s="79">
        <v>0</v>
      </c>
      <c r="I34" s="79">
        <v>0</v>
      </c>
      <c r="J34" s="79">
        <v>0</v>
      </c>
      <c r="K34" s="297"/>
      <c r="L34" s="267"/>
      <c r="M34" s="267"/>
      <c r="N34" s="267"/>
      <c r="O34" s="267"/>
      <c r="P34" s="267"/>
      <c r="Q34" s="246"/>
      <c r="R34" s="46"/>
    </row>
    <row r="35" spans="1:18" x14ac:dyDescent="0.25">
      <c r="A35" s="268"/>
      <c r="B35" s="269" t="s">
        <v>23</v>
      </c>
      <c r="C35" s="268"/>
      <c r="D35" s="84" t="s">
        <v>9</v>
      </c>
      <c r="E35" s="79">
        <f t="shared" ref="E35:J35" si="16">SUM(E36:E40)</f>
        <v>1000</v>
      </c>
      <c r="F35" s="79">
        <f t="shared" si="16"/>
        <v>200</v>
      </c>
      <c r="G35" s="79">
        <f t="shared" si="16"/>
        <v>200</v>
      </c>
      <c r="H35" s="79">
        <f t="shared" si="16"/>
        <v>200</v>
      </c>
      <c r="I35" s="79">
        <f t="shared" si="16"/>
        <v>200</v>
      </c>
      <c r="J35" s="79">
        <f t="shared" si="16"/>
        <v>200</v>
      </c>
      <c r="K35" s="248"/>
      <c r="L35" s="248"/>
      <c r="M35" s="248"/>
      <c r="N35" s="248"/>
      <c r="O35" s="248"/>
      <c r="P35" s="248"/>
      <c r="Q35" s="241"/>
      <c r="R35" s="46"/>
    </row>
    <row r="36" spans="1:18" x14ac:dyDescent="0.25">
      <c r="A36" s="268"/>
      <c r="B36" s="269"/>
      <c r="C36" s="268"/>
      <c r="D36" s="270" t="s">
        <v>10</v>
      </c>
      <c r="E36" s="271"/>
      <c r="F36" s="271"/>
      <c r="G36" s="271"/>
      <c r="H36" s="271"/>
      <c r="I36" s="271"/>
      <c r="J36" s="272"/>
      <c r="K36" s="249"/>
      <c r="L36" s="249"/>
      <c r="M36" s="249"/>
      <c r="N36" s="249"/>
      <c r="O36" s="249"/>
      <c r="P36" s="249"/>
      <c r="Q36" s="242"/>
      <c r="R36" s="46"/>
    </row>
    <row r="37" spans="1:18" x14ac:dyDescent="0.25">
      <c r="A37" s="268"/>
      <c r="B37" s="269"/>
      <c r="C37" s="268"/>
      <c r="D37" s="84" t="s">
        <v>11</v>
      </c>
      <c r="E37" s="79">
        <f>SUM(F37:J37)</f>
        <v>1000</v>
      </c>
      <c r="F37" s="79">
        <f t="shared" ref="F37:J40" si="17">F31</f>
        <v>200</v>
      </c>
      <c r="G37" s="79">
        <f t="shared" ref="G37:H37" si="18">G31</f>
        <v>200</v>
      </c>
      <c r="H37" s="79">
        <f t="shared" si="18"/>
        <v>200</v>
      </c>
      <c r="I37" s="79">
        <f t="shared" si="17"/>
        <v>200</v>
      </c>
      <c r="J37" s="79">
        <f t="shared" si="17"/>
        <v>200</v>
      </c>
      <c r="K37" s="249"/>
      <c r="L37" s="249"/>
      <c r="M37" s="249"/>
      <c r="N37" s="249"/>
      <c r="O37" s="249"/>
      <c r="P37" s="249"/>
      <c r="Q37" s="242"/>
      <c r="R37" s="46"/>
    </row>
    <row r="38" spans="1:18" x14ac:dyDescent="0.25">
      <c r="A38" s="268"/>
      <c r="B38" s="269"/>
      <c r="C38" s="268"/>
      <c r="D38" s="84" t="s">
        <v>12</v>
      </c>
      <c r="E38" s="79">
        <f t="shared" ref="E38:E40" si="19">SUM(F38:J38)</f>
        <v>0</v>
      </c>
      <c r="F38" s="79">
        <f t="shared" si="17"/>
        <v>0</v>
      </c>
      <c r="G38" s="79">
        <f t="shared" ref="G38:H38" si="20">G32</f>
        <v>0</v>
      </c>
      <c r="H38" s="79">
        <f t="shared" si="20"/>
        <v>0</v>
      </c>
      <c r="I38" s="79">
        <f t="shared" si="17"/>
        <v>0</v>
      </c>
      <c r="J38" s="79">
        <f t="shared" si="17"/>
        <v>0</v>
      </c>
      <c r="K38" s="249"/>
      <c r="L38" s="249"/>
      <c r="M38" s="249"/>
      <c r="N38" s="249"/>
      <c r="O38" s="249"/>
      <c r="P38" s="249"/>
      <c r="Q38" s="242"/>
      <c r="R38" s="46"/>
    </row>
    <row r="39" spans="1:18" x14ac:dyDescent="0.25">
      <c r="A39" s="268"/>
      <c r="B39" s="269"/>
      <c r="C39" s="268"/>
      <c r="D39" s="84" t="s">
        <v>13</v>
      </c>
      <c r="E39" s="79">
        <f t="shared" si="19"/>
        <v>0</v>
      </c>
      <c r="F39" s="79">
        <f t="shared" si="17"/>
        <v>0</v>
      </c>
      <c r="G39" s="79">
        <f t="shared" ref="G39:H39" si="21">G33</f>
        <v>0</v>
      </c>
      <c r="H39" s="79">
        <f t="shared" si="21"/>
        <v>0</v>
      </c>
      <c r="I39" s="79">
        <f t="shared" si="17"/>
        <v>0</v>
      </c>
      <c r="J39" s="79">
        <f t="shared" si="17"/>
        <v>0</v>
      </c>
      <c r="K39" s="249"/>
      <c r="L39" s="249"/>
      <c r="M39" s="249"/>
      <c r="N39" s="249"/>
      <c r="O39" s="249"/>
      <c r="P39" s="249"/>
      <c r="Q39" s="242"/>
      <c r="R39" s="46"/>
    </row>
    <row r="40" spans="1:18" x14ac:dyDescent="0.25">
      <c r="A40" s="268"/>
      <c r="B40" s="269"/>
      <c r="C40" s="268"/>
      <c r="D40" s="84" t="s">
        <v>14</v>
      </c>
      <c r="E40" s="79">
        <f t="shared" si="19"/>
        <v>0</v>
      </c>
      <c r="F40" s="79">
        <f t="shared" si="17"/>
        <v>0</v>
      </c>
      <c r="G40" s="79">
        <f t="shared" ref="G40:H40" si="22">G34</f>
        <v>0</v>
      </c>
      <c r="H40" s="79">
        <f t="shared" si="22"/>
        <v>0</v>
      </c>
      <c r="I40" s="79">
        <f t="shared" si="17"/>
        <v>0</v>
      </c>
      <c r="J40" s="79">
        <f t="shared" si="17"/>
        <v>0</v>
      </c>
      <c r="K40" s="250"/>
      <c r="L40" s="250"/>
      <c r="M40" s="250"/>
      <c r="N40" s="250"/>
      <c r="O40" s="250"/>
      <c r="P40" s="250"/>
      <c r="Q40" s="243"/>
      <c r="R40" s="46"/>
    </row>
    <row r="41" spans="1:18" x14ac:dyDescent="0.25">
      <c r="A41" s="127" t="s">
        <v>68</v>
      </c>
      <c r="B41" s="292" t="s">
        <v>103</v>
      </c>
      <c r="C41" s="293"/>
      <c r="D41" s="293"/>
      <c r="E41" s="293"/>
      <c r="F41" s="293"/>
      <c r="G41" s="293"/>
      <c r="H41" s="293"/>
      <c r="I41" s="293"/>
      <c r="J41" s="293"/>
      <c r="K41" s="293"/>
      <c r="L41" s="293"/>
      <c r="M41" s="293"/>
      <c r="N41" s="293"/>
      <c r="O41" s="293"/>
      <c r="P41" s="293"/>
      <c r="Q41" s="294"/>
      <c r="R41" s="46"/>
    </row>
    <row r="42" spans="1:18" ht="15" customHeight="1" x14ac:dyDescent="0.25">
      <c r="A42" s="288" t="s">
        <v>70</v>
      </c>
      <c r="B42" s="269" t="s">
        <v>102</v>
      </c>
      <c r="C42" s="276" t="s">
        <v>220</v>
      </c>
      <c r="D42" s="84" t="s">
        <v>9</v>
      </c>
      <c r="E42" s="79">
        <f>SUM(E43:E47)</f>
        <v>600</v>
      </c>
      <c r="F42" s="79">
        <f t="shared" ref="F42:J42" si="23">SUM(F43:F47)</f>
        <v>120</v>
      </c>
      <c r="G42" s="79">
        <f t="shared" si="23"/>
        <v>120</v>
      </c>
      <c r="H42" s="79">
        <f t="shared" si="23"/>
        <v>120</v>
      </c>
      <c r="I42" s="79">
        <f t="shared" si="23"/>
        <v>120</v>
      </c>
      <c r="J42" s="79">
        <f t="shared" si="23"/>
        <v>120</v>
      </c>
      <c r="K42" s="298" t="s">
        <v>291</v>
      </c>
      <c r="L42" s="265">
        <v>17.399999999999999</v>
      </c>
      <c r="M42" s="265">
        <v>17.600000000000001</v>
      </c>
      <c r="N42" s="265">
        <v>17.600000000000001</v>
      </c>
      <c r="O42" s="265">
        <v>17.8</v>
      </c>
      <c r="P42" s="265">
        <v>17.8</v>
      </c>
      <c r="Q42" s="244" t="s">
        <v>88</v>
      </c>
      <c r="R42" s="46"/>
    </row>
    <row r="43" spans="1:18" x14ac:dyDescent="0.25">
      <c r="A43" s="288"/>
      <c r="B43" s="269"/>
      <c r="C43" s="277"/>
      <c r="D43" s="270" t="s">
        <v>10</v>
      </c>
      <c r="E43" s="271"/>
      <c r="F43" s="271"/>
      <c r="G43" s="271"/>
      <c r="H43" s="271"/>
      <c r="I43" s="271"/>
      <c r="J43" s="272"/>
      <c r="K43" s="299"/>
      <c r="L43" s="266"/>
      <c r="M43" s="266"/>
      <c r="N43" s="266"/>
      <c r="O43" s="266"/>
      <c r="P43" s="266"/>
      <c r="Q43" s="245"/>
      <c r="R43" s="46"/>
    </row>
    <row r="44" spans="1:18" x14ac:dyDescent="0.25">
      <c r="A44" s="288"/>
      <c r="B44" s="269"/>
      <c r="C44" s="277"/>
      <c r="D44" s="84" t="s">
        <v>11</v>
      </c>
      <c r="E44" s="79">
        <f>SUM(F44:J44)</f>
        <v>600</v>
      </c>
      <c r="F44" s="79">
        <f>320-F31</f>
        <v>120</v>
      </c>
      <c r="G44" s="79">
        <f t="shared" ref="G44:H44" si="24">320-G31</f>
        <v>120</v>
      </c>
      <c r="H44" s="79">
        <f t="shared" si="24"/>
        <v>120</v>
      </c>
      <c r="I44" s="79">
        <f>320-I31</f>
        <v>120</v>
      </c>
      <c r="J44" s="79">
        <f t="shared" ref="J44" si="25">320-J31</f>
        <v>120</v>
      </c>
      <c r="K44" s="299"/>
      <c r="L44" s="266"/>
      <c r="M44" s="266"/>
      <c r="N44" s="266"/>
      <c r="O44" s="266"/>
      <c r="P44" s="266"/>
      <c r="Q44" s="245"/>
      <c r="R44" s="46"/>
    </row>
    <row r="45" spans="1:18" x14ac:dyDescent="0.25">
      <c r="A45" s="288"/>
      <c r="B45" s="269"/>
      <c r="C45" s="277"/>
      <c r="D45" s="84" t="s">
        <v>12</v>
      </c>
      <c r="E45" s="79">
        <f t="shared" ref="E45:E47" si="26">SUM(F45:J45)</f>
        <v>0</v>
      </c>
      <c r="F45" s="79">
        <v>0</v>
      </c>
      <c r="G45" s="79">
        <v>0</v>
      </c>
      <c r="H45" s="79">
        <v>0</v>
      </c>
      <c r="I45" s="79">
        <v>0</v>
      </c>
      <c r="J45" s="79">
        <v>0</v>
      </c>
      <c r="K45" s="299"/>
      <c r="L45" s="266"/>
      <c r="M45" s="266"/>
      <c r="N45" s="266"/>
      <c r="O45" s="266"/>
      <c r="P45" s="266"/>
      <c r="Q45" s="245"/>
      <c r="R45" s="46"/>
    </row>
    <row r="46" spans="1:18" x14ac:dyDescent="0.25">
      <c r="A46" s="288"/>
      <c r="B46" s="269"/>
      <c r="C46" s="277"/>
      <c r="D46" s="84" t="s">
        <v>13</v>
      </c>
      <c r="E46" s="79">
        <f t="shared" si="26"/>
        <v>0</v>
      </c>
      <c r="F46" s="79">
        <v>0</v>
      </c>
      <c r="G46" s="79">
        <v>0</v>
      </c>
      <c r="H46" s="79">
        <v>0</v>
      </c>
      <c r="I46" s="79">
        <v>0</v>
      </c>
      <c r="J46" s="79">
        <v>0</v>
      </c>
      <c r="K46" s="299"/>
      <c r="L46" s="266"/>
      <c r="M46" s="266"/>
      <c r="N46" s="266"/>
      <c r="O46" s="266"/>
      <c r="P46" s="266"/>
      <c r="Q46" s="245"/>
      <c r="R46" s="46"/>
    </row>
    <row r="47" spans="1:18" x14ac:dyDescent="0.25">
      <c r="A47" s="288"/>
      <c r="B47" s="269"/>
      <c r="C47" s="278"/>
      <c r="D47" s="84" t="s">
        <v>14</v>
      </c>
      <c r="E47" s="79">
        <f t="shared" si="26"/>
        <v>0</v>
      </c>
      <c r="F47" s="79">
        <v>0</v>
      </c>
      <c r="G47" s="79">
        <v>0</v>
      </c>
      <c r="H47" s="79">
        <v>0</v>
      </c>
      <c r="I47" s="79">
        <v>0</v>
      </c>
      <c r="J47" s="79">
        <v>0</v>
      </c>
      <c r="K47" s="300"/>
      <c r="L47" s="267"/>
      <c r="M47" s="267"/>
      <c r="N47" s="267"/>
      <c r="O47" s="267"/>
      <c r="P47" s="267"/>
      <c r="Q47" s="246"/>
      <c r="R47" s="46"/>
    </row>
    <row r="48" spans="1:18" x14ac:dyDescent="0.25">
      <c r="A48" s="248"/>
      <c r="B48" s="273" t="s">
        <v>69</v>
      </c>
      <c r="C48" s="248"/>
      <c r="D48" s="84" t="s">
        <v>9</v>
      </c>
      <c r="E48" s="79">
        <f t="shared" ref="E48:J48" si="27">SUM(E49:E53)</f>
        <v>600</v>
      </c>
      <c r="F48" s="79">
        <f t="shared" si="27"/>
        <v>120</v>
      </c>
      <c r="G48" s="79">
        <f t="shared" si="27"/>
        <v>120</v>
      </c>
      <c r="H48" s="79">
        <f t="shared" si="27"/>
        <v>120</v>
      </c>
      <c r="I48" s="79">
        <f t="shared" si="27"/>
        <v>120</v>
      </c>
      <c r="J48" s="79">
        <f t="shared" si="27"/>
        <v>120</v>
      </c>
      <c r="K48" s="248"/>
      <c r="L48" s="248"/>
      <c r="M48" s="248"/>
      <c r="N48" s="248"/>
      <c r="O48" s="248"/>
      <c r="P48" s="248"/>
      <c r="Q48" s="241"/>
      <c r="R48" s="46"/>
    </row>
    <row r="49" spans="1:18" x14ac:dyDescent="0.25">
      <c r="A49" s="249"/>
      <c r="B49" s="274"/>
      <c r="C49" s="249"/>
      <c r="D49" s="270" t="s">
        <v>10</v>
      </c>
      <c r="E49" s="271"/>
      <c r="F49" s="271"/>
      <c r="G49" s="271"/>
      <c r="H49" s="271"/>
      <c r="I49" s="271"/>
      <c r="J49" s="272"/>
      <c r="K49" s="249"/>
      <c r="L49" s="249"/>
      <c r="M49" s="249"/>
      <c r="N49" s="249"/>
      <c r="O49" s="249"/>
      <c r="P49" s="249"/>
      <c r="Q49" s="242"/>
      <c r="R49" s="46"/>
    </row>
    <row r="50" spans="1:18" x14ac:dyDescent="0.25">
      <c r="A50" s="249"/>
      <c r="B50" s="274"/>
      <c r="C50" s="249"/>
      <c r="D50" s="84" t="s">
        <v>11</v>
      </c>
      <c r="E50" s="79">
        <f>SUM(F50:J50)</f>
        <v>600</v>
      </c>
      <c r="F50" s="79">
        <f t="shared" ref="F50:J53" si="28">F44</f>
        <v>120</v>
      </c>
      <c r="G50" s="79">
        <f t="shared" ref="G50:H50" si="29">G44</f>
        <v>120</v>
      </c>
      <c r="H50" s="79">
        <f t="shared" si="29"/>
        <v>120</v>
      </c>
      <c r="I50" s="79">
        <f t="shared" si="28"/>
        <v>120</v>
      </c>
      <c r="J50" s="79">
        <f t="shared" si="28"/>
        <v>120</v>
      </c>
      <c r="K50" s="249"/>
      <c r="L50" s="249"/>
      <c r="M50" s="249"/>
      <c r="N50" s="249"/>
      <c r="O50" s="249"/>
      <c r="P50" s="249"/>
      <c r="Q50" s="242"/>
      <c r="R50" s="46"/>
    </row>
    <row r="51" spans="1:18" x14ac:dyDescent="0.25">
      <c r="A51" s="249"/>
      <c r="B51" s="274"/>
      <c r="C51" s="249"/>
      <c r="D51" s="84" t="s">
        <v>12</v>
      </c>
      <c r="E51" s="79">
        <f t="shared" ref="E51:E53" si="30">SUM(F51:J51)</f>
        <v>0</v>
      </c>
      <c r="F51" s="79">
        <f t="shared" si="28"/>
        <v>0</v>
      </c>
      <c r="G51" s="79">
        <f t="shared" ref="G51:H51" si="31">G45</f>
        <v>0</v>
      </c>
      <c r="H51" s="79">
        <f t="shared" si="31"/>
        <v>0</v>
      </c>
      <c r="I51" s="79">
        <f t="shared" si="28"/>
        <v>0</v>
      </c>
      <c r="J51" s="79">
        <f t="shared" si="28"/>
        <v>0</v>
      </c>
      <c r="K51" s="249"/>
      <c r="L51" s="249"/>
      <c r="M51" s="249"/>
      <c r="N51" s="249"/>
      <c r="O51" s="249"/>
      <c r="P51" s="249"/>
      <c r="Q51" s="242"/>
      <c r="R51" s="46"/>
    </row>
    <row r="52" spans="1:18" x14ac:dyDescent="0.25">
      <c r="A52" s="249"/>
      <c r="B52" s="274"/>
      <c r="C52" s="249"/>
      <c r="D52" s="84" t="s">
        <v>13</v>
      </c>
      <c r="E52" s="79">
        <f t="shared" si="30"/>
        <v>0</v>
      </c>
      <c r="F52" s="79">
        <f t="shared" si="28"/>
        <v>0</v>
      </c>
      <c r="G52" s="79">
        <f t="shared" ref="G52:H52" si="32">G46</f>
        <v>0</v>
      </c>
      <c r="H52" s="79">
        <f t="shared" si="32"/>
        <v>0</v>
      </c>
      <c r="I52" s="79">
        <f t="shared" si="28"/>
        <v>0</v>
      </c>
      <c r="J52" s="79">
        <f t="shared" si="28"/>
        <v>0</v>
      </c>
      <c r="K52" s="249"/>
      <c r="L52" s="249"/>
      <c r="M52" s="249"/>
      <c r="N52" s="249"/>
      <c r="O52" s="249"/>
      <c r="P52" s="249"/>
      <c r="Q52" s="242"/>
      <c r="R52" s="46"/>
    </row>
    <row r="53" spans="1:18" x14ac:dyDescent="0.25">
      <c r="A53" s="250"/>
      <c r="B53" s="275"/>
      <c r="C53" s="250"/>
      <c r="D53" s="84" t="s">
        <v>14</v>
      </c>
      <c r="E53" s="79">
        <f t="shared" si="30"/>
        <v>0</v>
      </c>
      <c r="F53" s="79">
        <f t="shared" si="28"/>
        <v>0</v>
      </c>
      <c r="G53" s="79">
        <f t="shared" ref="G53:H53" si="33">G47</f>
        <v>0</v>
      </c>
      <c r="H53" s="79">
        <f t="shared" si="33"/>
        <v>0</v>
      </c>
      <c r="I53" s="79">
        <f t="shared" si="28"/>
        <v>0</v>
      </c>
      <c r="J53" s="79">
        <f t="shared" si="28"/>
        <v>0</v>
      </c>
      <c r="K53" s="250"/>
      <c r="L53" s="250"/>
      <c r="M53" s="250"/>
      <c r="N53" s="250"/>
      <c r="O53" s="250"/>
      <c r="P53" s="250"/>
      <c r="Q53" s="243"/>
      <c r="R53" s="46"/>
    </row>
    <row r="54" spans="1:18" x14ac:dyDescent="0.25">
      <c r="A54" s="268"/>
      <c r="B54" s="269" t="s">
        <v>194</v>
      </c>
      <c r="C54" s="268"/>
      <c r="D54" s="84" t="s">
        <v>9</v>
      </c>
      <c r="E54" s="79">
        <f>SUM(E55:E59)</f>
        <v>22127.14</v>
      </c>
      <c r="F54" s="79">
        <f t="shared" ref="F54:J54" si="34">SUM(F55:F59)</f>
        <v>4285.4279999999999</v>
      </c>
      <c r="G54" s="79">
        <f t="shared" ref="G54:H54" si="35">SUM(G55:G59)</f>
        <v>4355.4279999999999</v>
      </c>
      <c r="H54" s="79">
        <f t="shared" si="35"/>
        <v>4425.4279999999999</v>
      </c>
      <c r="I54" s="79">
        <f t="shared" si="34"/>
        <v>4495.4279999999999</v>
      </c>
      <c r="J54" s="79">
        <f t="shared" si="34"/>
        <v>4565.4279999999999</v>
      </c>
      <c r="K54" s="248"/>
      <c r="L54" s="248"/>
      <c r="M54" s="248"/>
      <c r="N54" s="248"/>
      <c r="O54" s="248"/>
      <c r="P54" s="248"/>
      <c r="Q54" s="241"/>
      <c r="R54" s="46"/>
    </row>
    <row r="55" spans="1:18" x14ac:dyDescent="0.25">
      <c r="A55" s="268"/>
      <c r="B55" s="269"/>
      <c r="C55" s="268"/>
      <c r="D55" s="270" t="s">
        <v>10</v>
      </c>
      <c r="E55" s="271"/>
      <c r="F55" s="271"/>
      <c r="G55" s="271"/>
      <c r="H55" s="271"/>
      <c r="I55" s="271"/>
      <c r="J55" s="272"/>
      <c r="K55" s="249"/>
      <c r="L55" s="249"/>
      <c r="M55" s="249"/>
      <c r="N55" s="249"/>
      <c r="O55" s="249"/>
      <c r="P55" s="249"/>
      <c r="Q55" s="242"/>
      <c r="R55" s="46"/>
    </row>
    <row r="56" spans="1:18" x14ac:dyDescent="0.25">
      <c r="A56" s="268"/>
      <c r="B56" s="269"/>
      <c r="C56" s="268"/>
      <c r="D56" s="84" t="s">
        <v>11</v>
      </c>
      <c r="E56" s="79">
        <f>SUM(F56:J56)</f>
        <v>15300</v>
      </c>
      <c r="F56" s="79">
        <f>F24+F37+F50</f>
        <v>2920</v>
      </c>
      <c r="G56" s="79">
        <f t="shared" ref="G56:J56" si="36">G24+G37+G50</f>
        <v>2990</v>
      </c>
      <c r="H56" s="79">
        <f t="shared" si="36"/>
        <v>3060</v>
      </c>
      <c r="I56" s="79">
        <f t="shared" si="36"/>
        <v>3130</v>
      </c>
      <c r="J56" s="79">
        <f t="shared" si="36"/>
        <v>3200</v>
      </c>
      <c r="K56" s="249"/>
      <c r="L56" s="249"/>
      <c r="M56" s="249"/>
      <c r="N56" s="249"/>
      <c r="O56" s="249"/>
      <c r="P56" s="249"/>
      <c r="Q56" s="242"/>
      <c r="R56" s="46"/>
    </row>
    <row r="57" spans="1:18" x14ac:dyDescent="0.25">
      <c r="A57" s="268"/>
      <c r="B57" s="269"/>
      <c r="C57" s="268"/>
      <c r="D57" s="84" t="s">
        <v>12</v>
      </c>
      <c r="E57" s="79">
        <f t="shared" ref="E57:E59" si="37">SUM(F57:J57)</f>
        <v>6827.14</v>
      </c>
      <c r="F57" s="79">
        <f t="shared" ref="F57:J59" si="38">F25+F38+F51</f>
        <v>1365.4280000000001</v>
      </c>
      <c r="G57" s="79">
        <f t="shared" si="38"/>
        <v>1365.4280000000001</v>
      </c>
      <c r="H57" s="79">
        <f t="shared" si="38"/>
        <v>1365.4280000000001</v>
      </c>
      <c r="I57" s="79">
        <f t="shared" si="38"/>
        <v>1365.4280000000001</v>
      </c>
      <c r="J57" s="79">
        <f t="shared" si="38"/>
        <v>1365.4280000000001</v>
      </c>
      <c r="K57" s="249"/>
      <c r="L57" s="249"/>
      <c r="M57" s="249"/>
      <c r="N57" s="249"/>
      <c r="O57" s="249"/>
      <c r="P57" s="249"/>
      <c r="Q57" s="242"/>
      <c r="R57" s="46"/>
    </row>
    <row r="58" spans="1:18" x14ac:dyDescent="0.25">
      <c r="A58" s="268"/>
      <c r="B58" s="269"/>
      <c r="C58" s="268"/>
      <c r="D58" s="84" t="s">
        <v>13</v>
      </c>
      <c r="E58" s="79">
        <f t="shared" si="37"/>
        <v>0</v>
      </c>
      <c r="F58" s="79">
        <f t="shared" si="38"/>
        <v>0</v>
      </c>
      <c r="G58" s="79">
        <f t="shared" si="38"/>
        <v>0</v>
      </c>
      <c r="H58" s="79">
        <f t="shared" si="38"/>
        <v>0</v>
      </c>
      <c r="I58" s="79">
        <f t="shared" si="38"/>
        <v>0</v>
      </c>
      <c r="J58" s="79">
        <f t="shared" si="38"/>
        <v>0</v>
      </c>
      <c r="K58" s="249"/>
      <c r="L58" s="249"/>
      <c r="M58" s="249"/>
      <c r="N58" s="249"/>
      <c r="O58" s="249"/>
      <c r="P58" s="249"/>
      <c r="Q58" s="242"/>
      <c r="R58" s="46"/>
    </row>
    <row r="59" spans="1:18" x14ac:dyDescent="0.25">
      <c r="A59" s="268"/>
      <c r="B59" s="269"/>
      <c r="C59" s="268"/>
      <c r="D59" s="84" t="s">
        <v>14</v>
      </c>
      <c r="E59" s="79">
        <f t="shared" si="37"/>
        <v>0</v>
      </c>
      <c r="F59" s="79">
        <f t="shared" si="38"/>
        <v>0</v>
      </c>
      <c r="G59" s="79">
        <f t="shared" si="38"/>
        <v>0</v>
      </c>
      <c r="H59" s="79">
        <f t="shared" si="38"/>
        <v>0</v>
      </c>
      <c r="I59" s="79">
        <f t="shared" si="38"/>
        <v>0</v>
      </c>
      <c r="J59" s="79">
        <f t="shared" si="38"/>
        <v>0</v>
      </c>
      <c r="K59" s="250"/>
      <c r="L59" s="250"/>
      <c r="M59" s="250"/>
      <c r="N59" s="250"/>
      <c r="O59" s="250"/>
      <c r="P59" s="250"/>
      <c r="Q59" s="243"/>
      <c r="R59" s="46"/>
    </row>
    <row r="60" spans="1:18" x14ac:dyDescent="0.25">
      <c r="A60" s="128"/>
      <c r="B60" s="46" t="s">
        <v>17</v>
      </c>
      <c r="C60" s="46"/>
      <c r="D60" s="46"/>
      <c r="E60" s="46"/>
      <c r="F60" s="46"/>
      <c r="G60" s="46"/>
      <c r="H60" s="46"/>
      <c r="I60" s="46"/>
      <c r="J60" s="46"/>
      <c r="K60" s="46"/>
      <c r="L60" s="46"/>
      <c r="M60" s="46"/>
      <c r="N60" s="46"/>
      <c r="O60" s="46"/>
      <c r="P60" s="46"/>
      <c r="Q60" s="48"/>
      <c r="R60" s="46"/>
    </row>
    <row r="61" spans="1:18" ht="30" customHeight="1" x14ac:dyDescent="0.25">
      <c r="A61" s="128"/>
      <c r="B61" s="261" t="s">
        <v>18</v>
      </c>
      <c r="C61" s="261"/>
      <c r="D61" s="261"/>
      <c r="E61" s="261"/>
      <c r="F61" s="261"/>
      <c r="G61" s="261"/>
      <c r="H61" s="261"/>
      <c r="I61" s="261"/>
      <c r="J61" s="261"/>
      <c r="K61" s="261"/>
      <c r="L61" s="261"/>
      <c r="M61" s="261"/>
      <c r="N61" s="261"/>
      <c r="O61" s="261"/>
      <c r="P61" s="261"/>
      <c r="Q61" s="261"/>
      <c r="R61" s="46"/>
    </row>
    <row r="62" spans="1:18" x14ac:dyDescent="0.25">
      <c r="A62" s="128"/>
      <c r="B62" s="262" t="s">
        <v>19</v>
      </c>
      <c r="C62" s="262"/>
      <c r="D62" s="262"/>
      <c r="E62" s="262"/>
      <c r="F62" s="262"/>
      <c r="G62" s="262"/>
      <c r="H62" s="262"/>
      <c r="I62" s="262"/>
      <c r="J62" s="262"/>
      <c r="K62" s="262"/>
      <c r="L62" s="262"/>
      <c r="M62" s="262"/>
      <c r="N62" s="262"/>
      <c r="O62" s="262"/>
      <c r="P62" s="262"/>
      <c r="Q62" s="262"/>
      <c r="R62" s="46"/>
    </row>
    <row r="63" spans="1:18" x14ac:dyDescent="0.25">
      <c r="A63" s="128"/>
      <c r="B63" s="46"/>
      <c r="C63" s="46"/>
      <c r="D63" s="46"/>
      <c r="E63" s="46"/>
      <c r="F63" s="46"/>
      <c r="G63" s="46"/>
      <c r="H63" s="46"/>
      <c r="I63" s="46"/>
      <c r="J63" s="46"/>
      <c r="K63" s="46"/>
      <c r="L63" s="46"/>
      <c r="M63" s="46"/>
      <c r="N63" s="46"/>
      <c r="O63" s="46"/>
      <c r="P63" s="46"/>
      <c r="Q63" s="48"/>
      <c r="R63" s="46"/>
    </row>
    <row r="64" spans="1:18" x14ac:dyDescent="0.25">
      <c r="A64" s="128"/>
      <c r="B64" s="46"/>
      <c r="C64" s="46"/>
      <c r="D64" s="46"/>
      <c r="E64" s="46"/>
      <c r="F64" s="257" t="s">
        <v>24</v>
      </c>
      <c r="G64" s="257"/>
      <c r="H64" s="257"/>
      <c r="I64" s="257"/>
      <c r="J64" s="46"/>
      <c r="K64" s="46"/>
      <c r="L64" s="46"/>
      <c r="M64" s="46"/>
      <c r="N64" s="46"/>
      <c r="O64" s="46"/>
      <c r="P64" s="46"/>
      <c r="Q64" s="48"/>
      <c r="R64" s="46"/>
    </row>
    <row r="65" spans="1:18" x14ac:dyDescent="0.25">
      <c r="A65" s="128"/>
      <c r="B65" s="46"/>
      <c r="C65" s="46"/>
      <c r="D65" s="46"/>
      <c r="E65" s="46"/>
      <c r="F65" s="46"/>
      <c r="G65" s="46"/>
      <c r="H65" s="46"/>
      <c r="I65" s="46"/>
      <c r="J65" s="46"/>
      <c r="K65" s="46"/>
      <c r="L65" s="46"/>
      <c r="M65" s="46"/>
      <c r="N65" s="46"/>
      <c r="O65" s="46"/>
      <c r="P65" s="46"/>
      <c r="Q65" s="48"/>
      <c r="R65" s="46"/>
    </row>
    <row r="66" spans="1:18" x14ac:dyDescent="0.25">
      <c r="A66" s="128"/>
      <c r="B66" s="46"/>
      <c r="C66" s="46"/>
      <c r="D66" s="46"/>
      <c r="E66" s="46"/>
      <c r="F66" s="46"/>
      <c r="G66" s="46"/>
      <c r="H66" s="46"/>
      <c r="I66" s="46"/>
      <c r="J66" s="46"/>
      <c r="K66" s="46"/>
      <c r="L66" s="46"/>
      <c r="M66" s="46"/>
      <c r="N66" s="46"/>
      <c r="O66" s="46"/>
      <c r="P66" s="46"/>
      <c r="Q66" s="48"/>
      <c r="R66" s="46"/>
    </row>
    <row r="67" spans="1:18" x14ac:dyDescent="0.25">
      <c r="A67" s="46"/>
      <c r="B67" s="46"/>
      <c r="C67" s="46"/>
      <c r="D67" s="46"/>
      <c r="E67" s="46"/>
      <c r="F67" s="46"/>
      <c r="G67" s="46"/>
      <c r="H67" s="46"/>
      <c r="I67" s="46"/>
      <c r="J67" s="46"/>
      <c r="K67" s="46"/>
      <c r="L67" s="46"/>
      <c r="M67" s="46"/>
      <c r="N67" s="46"/>
      <c r="O67" s="46"/>
      <c r="P67" s="46"/>
      <c r="Q67" s="48"/>
      <c r="R67" s="46"/>
    </row>
    <row r="68" spans="1:18" x14ac:dyDescent="0.25">
      <c r="A68" s="46"/>
      <c r="B68" s="46"/>
      <c r="C68" s="46"/>
      <c r="D68" s="46"/>
      <c r="E68" s="46"/>
      <c r="F68" s="46"/>
      <c r="G68" s="46"/>
      <c r="H68" s="46"/>
      <c r="I68" s="46"/>
      <c r="J68" s="46"/>
      <c r="K68" s="46"/>
      <c r="L68" s="46"/>
      <c r="M68" s="46"/>
      <c r="N68" s="46"/>
      <c r="O68" s="46"/>
      <c r="P68" s="46"/>
      <c r="Q68" s="48"/>
      <c r="R68" s="46"/>
    </row>
    <row r="69" spans="1:18" x14ac:dyDescent="0.25">
      <c r="A69" s="46"/>
      <c r="B69" s="46"/>
      <c r="C69" s="46"/>
      <c r="D69" s="46"/>
      <c r="E69" s="46"/>
      <c r="F69" s="46"/>
      <c r="G69" s="46"/>
      <c r="H69" s="46"/>
      <c r="I69" s="46"/>
      <c r="J69" s="46"/>
      <c r="K69" s="46"/>
      <c r="L69" s="46"/>
      <c r="M69" s="46"/>
      <c r="N69" s="46"/>
      <c r="O69" s="46"/>
      <c r="P69" s="46"/>
      <c r="Q69" s="48"/>
      <c r="R69" s="46"/>
    </row>
  </sheetData>
  <mergeCells count="105">
    <mergeCell ref="F64:I64"/>
    <mergeCell ref="B35:B40"/>
    <mergeCell ref="C35:C40"/>
    <mergeCell ref="D36:J36"/>
    <mergeCell ref="K35:K40"/>
    <mergeCell ref="L35:L40"/>
    <mergeCell ref="O35:O40"/>
    <mergeCell ref="P35:P40"/>
    <mergeCell ref="D43:J43"/>
    <mergeCell ref="M54:M59"/>
    <mergeCell ref="N54:N59"/>
    <mergeCell ref="B54:B59"/>
    <mergeCell ref="C54:C59"/>
    <mergeCell ref="D55:J55"/>
    <mergeCell ref="B41:Q41"/>
    <mergeCell ref="B42:B47"/>
    <mergeCell ref="C42:C47"/>
    <mergeCell ref="Q42:Q47"/>
    <mergeCell ref="K42:K47"/>
    <mergeCell ref="L42:L47"/>
    <mergeCell ref="O42:O47"/>
    <mergeCell ref="P42:P47"/>
    <mergeCell ref="K48:K53"/>
    <mergeCell ref="L48:L53"/>
    <mergeCell ref="A16:A21"/>
    <mergeCell ref="B16:B21"/>
    <mergeCell ref="C16:C21"/>
    <mergeCell ref="K16:K21"/>
    <mergeCell ref="L16:L21"/>
    <mergeCell ref="M22:M27"/>
    <mergeCell ref="N22:N27"/>
    <mergeCell ref="B61:Q61"/>
    <mergeCell ref="B62:Q62"/>
    <mergeCell ref="A54:A59"/>
    <mergeCell ref="A42:A47"/>
    <mergeCell ref="O48:O53"/>
    <mergeCell ref="A35:A40"/>
    <mergeCell ref="A29:A34"/>
    <mergeCell ref="B29:B34"/>
    <mergeCell ref="C29:C34"/>
    <mergeCell ref="D30:J30"/>
    <mergeCell ref="A48:A53"/>
    <mergeCell ref="B48:B53"/>
    <mergeCell ref="C48:C53"/>
    <mergeCell ref="D49:J49"/>
    <mergeCell ref="A22:A27"/>
    <mergeCell ref="B22:B27"/>
    <mergeCell ref="C22:C27"/>
    <mergeCell ref="O1:Q1"/>
    <mergeCell ref="A3:Q3"/>
    <mergeCell ref="A5:A6"/>
    <mergeCell ref="B5:B6"/>
    <mergeCell ref="C5:C6"/>
    <mergeCell ref="D5:D6"/>
    <mergeCell ref="E5:J5"/>
    <mergeCell ref="K5:P5"/>
    <mergeCell ref="Q5:Q6"/>
    <mergeCell ref="A10:A15"/>
    <mergeCell ref="K10:K15"/>
    <mergeCell ref="L10:L15"/>
    <mergeCell ref="O10:O15"/>
    <mergeCell ref="P10:P15"/>
    <mergeCell ref="K54:K59"/>
    <mergeCell ref="L54:L59"/>
    <mergeCell ref="O54:O59"/>
    <mergeCell ref="P54:P59"/>
    <mergeCell ref="B28:Q28"/>
    <mergeCell ref="Q22:Q27"/>
    <mergeCell ref="K29:K34"/>
    <mergeCell ref="L29:L34"/>
    <mergeCell ref="O29:O34"/>
    <mergeCell ref="P29:P34"/>
    <mergeCell ref="Q29:Q34"/>
    <mergeCell ref="Q35:Q40"/>
    <mergeCell ref="Q48:Q53"/>
    <mergeCell ref="Q54:Q59"/>
    <mergeCell ref="K22:K27"/>
    <mergeCell ref="L22:L27"/>
    <mergeCell ref="O22:O27"/>
    <mergeCell ref="D23:J23"/>
    <mergeCell ref="B10:B15"/>
    <mergeCell ref="M29:M34"/>
    <mergeCell ref="N29:N34"/>
    <mergeCell ref="M35:M40"/>
    <mergeCell ref="N35:N40"/>
    <mergeCell ref="M42:M47"/>
    <mergeCell ref="N42:N47"/>
    <mergeCell ref="M48:M53"/>
    <mergeCell ref="N48:N53"/>
    <mergeCell ref="J2:Q2"/>
    <mergeCell ref="P48:P53"/>
    <mergeCell ref="O16:O21"/>
    <mergeCell ref="P16:P21"/>
    <mergeCell ref="Q16:Q21"/>
    <mergeCell ref="D17:J17"/>
    <mergeCell ref="B8:Q8"/>
    <mergeCell ref="B9:Q9"/>
    <mergeCell ref="C10:C15"/>
    <mergeCell ref="D11:J11"/>
    <mergeCell ref="Q10:Q15"/>
    <mergeCell ref="M10:M15"/>
    <mergeCell ref="N10:N15"/>
    <mergeCell ref="M16:M21"/>
    <mergeCell ref="N16:N21"/>
    <mergeCell ref="P22:P27"/>
  </mergeCells>
  <pageMargins left="0.31496062992125984" right="0.31496062992125984" top="0.74803149606299213" bottom="0.55118110236220474" header="0.31496062992125984" footer="0.31496062992125984"/>
  <pageSetup paperSize="9" scale="72" firstPageNumber="65" fitToHeight="0" orientation="landscape" useFirstPageNumber="1" r:id="rId1"/>
  <headerFooter>
    <oddHeader>&amp;C&amp;P</oddHead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Layout" zoomScaleNormal="100" zoomScaleSheetLayoutView="115" workbookViewId="0">
      <selection sqref="A1:H1048576"/>
    </sheetView>
  </sheetViews>
  <sheetFormatPr defaultRowHeight="15" x14ac:dyDescent="0.25"/>
  <cols>
    <col min="1" max="1" width="3" customWidth="1"/>
    <col min="2" max="2" width="37.140625" customWidth="1"/>
    <col min="3" max="8" width="11.5703125" style="9" customWidth="1"/>
  </cols>
  <sheetData>
    <row r="1" spans="1:8" x14ac:dyDescent="0.25">
      <c r="D1" s="258" t="s">
        <v>188</v>
      </c>
      <c r="E1" s="258"/>
      <c r="F1" s="258"/>
      <c r="G1" s="258"/>
      <c r="H1" s="258"/>
    </row>
    <row r="2" spans="1:8" ht="18" customHeight="1" x14ac:dyDescent="0.25">
      <c r="A2" s="301" t="s">
        <v>294</v>
      </c>
      <c r="B2" s="301"/>
      <c r="C2" s="301"/>
      <c r="D2" s="301"/>
      <c r="E2" s="301"/>
      <c r="F2" s="301"/>
      <c r="G2" s="301"/>
      <c r="H2" s="301"/>
    </row>
    <row r="3" spans="1:8" ht="52.5" customHeight="1" x14ac:dyDescent="0.25">
      <c r="A3" s="240" t="s">
        <v>177</v>
      </c>
      <c r="B3" s="240"/>
      <c r="C3" s="240"/>
      <c r="D3" s="240"/>
      <c r="E3" s="240"/>
      <c r="F3" s="240"/>
      <c r="G3" s="240"/>
      <c r="H3" s="240"/>
    </row>
    <row r="4" spans="1:8" x14ac:dyDescent="0.25">
      <c r="A4" s="229" t="s">
        <v>130</v>
      </c>
      <c r="B4" s="229"/>
      <c r="C4" s="229"/>
      <c r="D4" s="229"/>
      <c r="E4" s="229"/>
      <c r="F4" s="229"/>
      <c r="G4" s="229"/>
      <c r="H4" s="229"/>
    </row>
    <row r="5" spans="1:8" ht="19.5" thickBot="1" x14ac:dyDescent="0.3">
      <c r="A5" s="30"/>
    </row>
    <row r="6" spans="1:8" ht="15.75" x14ac:dyDescent="0.25">
      <c r="A6" s="230" t="s">
        <v>131</v>
      </c>
      <c r="B6" s="231"/>
      <c r="C6" s="57" t="s">
        <v>132</v>
      </c>
      <c r="D6" s="302" t="s">
        <v>133</v>
      </c>
      <c r="E6" s="303"/>
      <c r="F6" s="303"/>
      <c r="G6" s="303"/>
      <c r="H6" s="304"/>
    </row>
    <row r="7" spans="1:8" ht="16.5" thickBot="1" x14ac:dyDescent="0.3">
      <c r="A7" s="232"/>
      <c r="B7" s="233"/>
      <c r="C7" s="58" t="s">
        <v>26</v>
      </c>
      <c r="D7" s="305" t="s">
        <v>134</v>
      </c>
      <c r="E7" s="306"/>
      <c r="F7" s="306"/>
      <c r="G7" s="306"/>
      <c r="H7" s="307"/>
    </row>
    <row r="8" spans="1:8" ht="16.5" thickBot="1" x14ac:dyDescent="0.3">
      <c r="A8" s="234"/>
      <c r="B8" s="235"/>
      <c r="C8" s="59"/>
      <c r="D8" s="60" t="s">
        <v>210</v>
      </c>
      <c r="E8" s="119" t="s">
        <v>211</v>
      </c>
      <c r="F8" s="119" t="s">
        <v>212</v>
      </c>
      <c r="G8" s="119" t="s">
        <v>213</v>
      </c>
      <c r="H8" s="119" t="s">
        <v>214</v>
      </c>
    </row>
    <row r="9" spans="1:8" ht="16.5" thickBot="1" x14ac:dyDescent="0.3">
      <c r="A9" s="221">
        <v>1</v>
      </c>
      <c r="B9" s="222"/>
      <c r="C9" s="131">
        <v>2</v>
      </c>
      <c r="D9" s="131">
        <v>3</v>
      </c>
      <c r="E9" s="131">
        <v>4</v>
      </c>
      <c r="F9" s="131">
        <v>5</v>
      </c>
      <c r="G9" s="131">
        <v>6</v>
      </c>
      <c r="H9" s="131">
        <v>7</v>
      </c>
    </row>
    <row r="10" spans="1:8" s="8" customFormat="1" ht="76.5" customHeight="1" thickBot="1" x14ac:dyDescent="0.3">
      <c r="A10" s="263" t="s">
        <v>178</v>
      </c>
      <c r="B10" s="264"/>
      <c r="C10" s="98">
        <f>SUM(D10:H10)</f>
        <v>22127.14</v>
      </c>
      <c r="D10" s="98">
        <f>SUM(D12:D15)</f>
        <v>4285.4279999999999</v>
      </c>
      <c r="E10" s="98">
        <f t="shared" ref="E10:H10" si="0">SUM(E12:E15)</f>
        <v>4355.4279999999999</v>
      </c>
      <c r="F10" s="98">
        <f t="shared" si="0"/>
        <v>4425.4279999999999</v>
      </c>
      <c r="G10" s="98">
        <f t="shared" si="0"/>
        <v>4495.4279999999999</v>
      </c>
      <c r="H10" s="98">
        <f t="shared" si="0"/>
        <v>4565.4279999999999</v>
      </c>
    </row>
    <row r="11" spans="1:8" ht="16.5" thickBot="1" x14ac:dyDescent="0.3">
      <c r="A11" s="35"/>
      <c r="B11" s="36" t="s">
        <v>136</v>
      </c>
      <c r="C11" s="95"/>
      <c r="D11" s="95"/>
      <c r="E11" s="95"/>
      <c r="F11" s="95"/>
      <c r="G11" s="95"/>
      <c r="H11" s="95"/>
    </row>
    <row r="12" spans="1:8" ht="32.25" thickBot="1" x14ac:dyDescent="0.3">
      <c r="A12" s="37"/>
      <c r="B12" s="38" t="s">
        <v>137</v>
      </c>
      <c r="C12" s="99">
        <f>SUM(D12:H12)</f>
        <v>15300</v>
      </c>
      <c r="D12" s="99">
        <f>'ПОМ ПП 4'!F56</f>
        <v>2920</v>
      </c>
      <c r="E12" s="99">
        <f>'ПОМ ПП 4'!G56</f>
        <v>2990</v>
      </c>
      <c r="F12" s="99">
        <f>'ПОМ ПП 4'!H56</f>
        <v>3060</v>
      </c>
      <c r="G12" s="99">
        <f>'ПОМ ПП 4'!I56</f>
        <v>3130</v>
      </c>
      <c r="H12" s="99">
        <f>'ПОМ ПП 4'!J56</f>
        <v>3200</v>
      </c>
    </row>
    <row r="13" spans="1:8" ht="16.5" thickBot="1" x14ac:dyDescent="0.3">
      <c r="A13" s="39"/>
      <c r="B13" s="39" t="s">
        <v>138</v>
      </c>
      <c r="C13" s="99">
        <f t="shared" ref="C13:C15" si="1">SUM(D13:H13)</f>
        <v>6827.14</v>
      </c>
      <c r="D13" s="99">
        <f>'ПОМ ПП 4'!F57</f>
        <v>1365.4280000000001</v>
      </c>
      <c r="E13" s="99">
        <f>'ПОМ ПП 4'!G57</f>
        <v>1365.4280000000001</v>
      </c>
      <c r="F13" s="99">
        <f>'ПОМ ПП 4'!H57</f>
        <v>1365.4280000000001</v>
      </c>
      <c r="G13" s="99">
        <f>'ПОМ ПП 4'!I57</f>
        <v>1365.4280000000001</v>
      </c>
      <c r="H13" s="99">
        <f>'ПОМ ПП 4'!J57</f>
        <v>1365.4280000000001</v>
      </c>
    </row>
    <row r="14" spans="1:8" ht="16.5" thickBot="1" x14ac:dyDescent="0.3">
      <c r="A14" s="39"/>
      <c r="B14" s="36" t="s">
        <v>139</v>
      </c>
      <c r="C14" s="99">
        <f t="shared" si="1"/>
        <v>0</v>
      </c>
      <c r="D14" s="99">
        <f>'ПОМ ПП 4'!F58</f>
        <v>0</v>
      </c>
      <c r="E14" s="99">
        <f>'ПОМ ПП 4'!G58</f>
        <v>0</v>
      </c>
      <c r="F14" s="99">
        <f>'ПОМ ПП 4'!H58</f>
        <v>0</v>
      </c>
      <c r="G14" s="99">
        <f>'ПОМ ПП 4'!I58</f>
        <v>0</v>
      </c>
      <c r="H14" s="99">
        <f>'ПОМ ПП 4'!J58</f>
        <v>0</v>
      </c>
    </row>
    <row r="15" spans="1:8" ht="16.5" thickBot="1" x14ac:dyDescent="0.3">
      <c r="A15" s="40"/>
      <c r="B15" s="36" t="s">
        <v>140</v>
      </c>
      <c r="C15" s="92">
        <f t="shared" si="1"/>
        <v>0</v>
      </c>
      <c r="D15" s="99">
        <f>'ПОМ ПП 4'!F59</f>
        <v>0</v>
      </c>
      <c r="E15" s="99">
        <f>'ПОМ ПП 4'!G59</f>
        <v>0</v>
      </c>
      <c r="F15" s="99">
        <f>'ПОМ ПП 4'!H59</f>
        <v>0</v>
      </c>
      <c r="G15" s="99">
        <f>'ПОМ ПП 4'!I59</f>
        <v>0</v>
      </c>
      <c r="H15" s="99">
        <f>'ПОМ ПП 4'!J59</f>
        <v>0</v>
      </c>
    </row>
    <row r="16" spans="1:8" s="47" customFormat="1" ht="16.5" thickBot="1" x14ac:dyDescent="0.3">
      <c r="A16" s="53"/>
      <c r="B16" s="54" t="s">
        <v>141</v>
      </c>
      <c r="C16" s="100">
        <f>SUM(D16:H16)</f>
        <v>22127.14</v>
      </c>
      <c r="D16" s="101">
        <f>D10</f>
        <v>4285.4279999999999</v>
      </c>
      <c r="E16" s="101">
        <f t="shared" ref="E16:H16" si="2">E10</f>
        <v>4355.4279999999999</v>
      </c>
      <c r="F16" s="101">
        <f t="shared" si="2"/>
        <v>4425.4279999999999</v>
      </c>
      <c r="G16" s="101">
        <f t="shared" si="2"/>
        <v>4495.4279999999999</v>
      </c>
      <c r="H16" s="101">
        <f t="shared" si="2"/>
        <v>4565.4279999999999</v>
      </c>
    </row>
    <row r="17" spans="1:8" s="8" customFormat="1" ht="63.75" thickBot="1" x14ac:dyDescent="0.3">
      <c r="A17" s="42"/>
      <c r="B17" s="43" t="s">
        <v>179</v>
      </c>
      <c r="C17" s="107">
        <f>SUM(D17:H17)</f>
        <v>4580.6400000000003</v>
      </c>
      <c r="D17" s="108">
        <f>SUM(D18:D21)</f>
        <v>893.928</v>
      </c>
      <c r="E17" s="108">
        <f t="shared" ref="E17:F17" si="3">SUM(E18:E21)</f>
        <v>905.02800000000002</v>
      </c>
      <c r="F17" s="108">
        <f t="shared" si="3"/>
        <v>916.12800000000004</v>
      </c>
      <c r="G17" s="109">
        <f t="shared" ref="G17:H17" si="4">SUM(G18:G21)</f>
        <v>927.22800000000007</v>
      </c>
      <c r="H17" s="109">
        <f t="shared" si="4"/>
        <v>938.32800000000009</v>
      </c>
    </row>
    <row r="18" spans="1:8" ht="48" thickBot="1" x14ac:dyDescent="0.3">
      <c r="A18" s="37"/>
      <c r="B18" s="38" t="s">
        <v>143</v>
      </c>
      <c r="C18" s="99">
        <f>SUM(D18:H18)</f>
        <v>3475.5</v>
      </c>
      <c r="D18" s="99">
        <v>672.9</v>
      </c>
      <c r="E18" s="99">
        <f>672.9+11.1</f>
        <v>684</v>
      </c>
      <c r="F18" s="99">
        <f>672.9+11.1+11.1</f>
        <v>695.1</v>
      </c>
      <c r="G18" s="99">
        <f>672.9+11.1+11.1+11.1</f>
        <v>706.2</v>
      </c>
      <c r="H18" s="99">
        <f>672.9+11.1+11.1+11.1+11.1</f>
        <v>717.30000000000007</v>
      </c>
    </row>
    <row r="19" spans="1:8" ht="16.5" thickBot="1" x14ac:dyDescent="0.3">
      <c r="A19" s="39"/>
      <c r="B19" s="39" t="s">
        <v>138</v>
      </c>
      <c r="C19" s="99">
        <f t="shared" ref="C19:C21" si="5">SUM(D19:H19)</f>
        <v>1105.1399999999999</v>
      </c>
      <c r="D19" s="92">
        <v>221.02799999999999</v>
      </c>
      <c r="E19" s="92">
        <v>221.02799999999999</v>
      </c>
      <c r="F19" s="92">
        <v>221.02799999999999</v>
      </c>
      <c r="G19" s="92">
        <v>221.02799999999999</v>
      </c>
      <c r="H19" s="92">
        <v>221.02799999999999</v>
      </c>
    </row>
    <row r="20" spans="1:8" ht="16.5" thickBot="1" x14ac:dyDescent="0.3">
      <c r="A20" s="39"/>
      <c r="B20" s="36" t="s">
        <v>144</v>
      </c>
      <c r="C20" s="99">
        <f t="shared" si="5"/>
        <v>0</v>
      </c>
      <c r="D20" s="95"/>
      <c r="E20" s="95"/>
      <c r="F20" s="95"/>
      <c r="G20" s="95"/>
      <c r="H20" s="95"/>
    </row>
    <row r="21" spans="1:8" ht="16.5" thickBot="1" x14ac:dyDescent="0.3">
      <c r="A21" s="39"/>
      <c r="B21" s="36" t="s">
        <v>145</v>
      </c>
      <c r="C21" s="92">
        <f t="shared" si="5"/>
        <v>0</v>
      </c>
      <c r="D21" s="95"/>
      <c r="E21" s="95"/>
      <c r="F21" s="95"/>
      <c r="G21" s="95"/>
      <c r="H21" s="95"/>
    </row>
    <row r="22" spans="1:8" s="47" customFormat="1" ht="19.5" customHeight="1" thickBot="1" x14ac:dyDescent="0.3">
      <c r="A22" s="55"/>
      <c r="B22" s="54" t="s">
        <v>146</v>
      </c>
      <c r="C22" s="100">
        <f>SUM(D22:H22)</f>
        <v>0</v>
      </c>
      <c r="D22" s="100"/>
      <c r="E22" s="100"/>
      <c r="F22" s="100"/>
      <c r="G22" s="100"/>
      <c r="H22" s="100"/>
    </row>
    <row r="23" spans="1:8" s="8" customFormat="1" ht="48" thickBot="1" x14ac:dyDescent="0.3">
      <c r="A23" s="44"/>
      <c r="B23" s="43" t="s">
        <v>180</v>
      </c>
      <c r="C23" s="108">
        <f>SUM(D24:H24)</f>
        <v>5537.9999999999991</v>
      </c>
      <c r="D23" s="108">
        <f>SUM(D24:D27)</f>
        <v>1522.7999999999997</v>
      </c>
      <c r="E23" s="108">
        <f t="shared" ref="E23:F23" si="6">SUM(E24:E27)</f>
        <v>1562.6999999999998</v>
      </c>
      <c r="F23" s="108">
        <f t="shared" si="6"/>
        <v>1602.6</v>
      </c>
      <c r="G23" s="109">
        <f t="shared" ref="G23:H23" si="7">SUM(G24:G27)</f>
        <v>1642.5</v>
      </c>
      <c r="H23" s="109">
        <f t="shared" si="7"/>
        <v>1682.3999999999996</v>
      </c>
    </row>
    <row r="24" spans="1:8" ht="48" thickBot="1" x14ac:dyDescent="0.3">
      <c r="A24" s="39"/>
      <c r="B24" s="39" t="s">
        <v>143</v>
      </c>
      <c r="C24" s="92">
        <f>SUM(D25:H25)</f>
        <v>2475.0000000000005</v>
      </c>
      <c r="D24" s="92">
        <f>D12-D18-D30-D36-D42</f>
        <v>1027.7999999999997</v>
      </c>
      <c r="E24" s="92">
        <f t="shared" ref="E24:H24" si="8">E12-E18-E30-E36-E42</f>
        <v>1067.6999999999998</v>
      </c>
      <c r="F24" s="92">
        <f t="shared" si="8"/>
        <v>1107.5999999999999</v>
      </c>
      <c r="G24" s="92">
        <f t="shared" si="8"/>
        <v>1147.5</v>
      </c>
      <c r="H24" s="92">
        <f t="shared" si="8"/>
        <v>1187.3999999999996</v>
      </c>
    </row>
    <row r="25" spans="1:8" ht="16.5" thickBot="1" x14ac:dyDescent="0.3">
      <c r="A25" s="39"/>
      <c r="B25" s="36" t="s">
        <v>138</v>
      </c>
      <c r="C25" s="99">
        <f t="shared" ref="C25:C28" si="9">SUM(D25:H25)</f>
        <v>2475.0000000000005</v>
      </c>
      <c r="D25" s="92">
        <f t="shared" ref="D25:H27" si="10">D13-D19-D31-D37-D43</f>
        <v>495.00000000000011</v>
      </c>
      <c r="E25" s="92">
        <f t="shared" si="10"/>
        <v>495.00000000000011</v>
      </c>
      <c r="F25" s="92">
        <f t="shared" si="10"/>
        <v>495.00000000000011</v>
      </c>
      <c r="G25" s="92">
        <f t="shared" si="10"/>
        <v>495.00000000000011</v>
      </c>
      <c r="H25" s="92">
        <f t="shared" si="10"/>
        <v>495.00000000000011</v>
      </c>
    </row>
    <row r="26" spans="1:8" ht="16.5" thickBot="1" x14ac:dyDescent="0.3">
      <c r="A26" s="39"/>
      <c r="B26" s="36" t="s">
        <v>144</v>
      </c>
      <c r="C26" s="99">
        <f t="shared" si="9"/>
        <v>0</v>
      </c>
      <c r="D26" s="92">
        <f t="shared" si="10"/>
        <v>0</v>
      </c>
      <c r="E26" s="92">
        <f t="shared" si="10"/>
        <v>0</v>
      </c>
      <c r="F26" s="92">
        <f t="shared" si="10"/>
        <v>0</v>
      </c>
      <c r="G26" s="92">
        <f t="shared" si="10"/>
        <v>0</v>
      </c>
      <c r="H26" s="92">
        <f t="shared" si="10"/>
        <v>0</v>
      </c>
    </row>
    <row r="27" spans="1:8" ht="16.5" thickBot="1" x14ac:dyDescent="0.3">
      <c r="A27" s="39"/>
      <c r="B27" s="36" t="s">
        <v>145</v>
      </c>
      <c r="C27" s="92">
        <f t="shared" si="9"/>
        <v>0</v>
      </c>
      <c r="D27" s="92">
        <f t="shared" si="10"/>
        <v>0</v>
      </c>
      <c r="E27" s="92">
        <f t="shared" si="10"/>
        <v>0</v>
      </c>
      <c r="F27" s="92">
        <f t="shared" si="10"/>
        <v>0</v>
      </c>
      <c r="G27" s="92">
        <f t="shared" si="10"/>
        <v>0</v>
      </c>
      <c r="H27" s="92">
        <f t="shared" si="10"/>
        <v>0</v>
      </c>
    </row>
    <row r="28" spans="1:8" ht="32.25" thickBot="1" x14ac:dyDescent="0.3">
      <c r="A28" s="39"/>
      <c r="B28" s="36" t="s">
        <v>148</v>
      </c>
      <c r="C28" s="92">
        <f t="shared" si="9"/>
        <v>0</v>
      </c>
      <c r="D28" s="95"/>
      <c r="E28" s="95"/>
      <c r="F28" s="95"/>
      <c r="G28" s="95"/>
      <c r="H28" s="95"/>
    </row>
    <row r="29" spans="1:8" s="8" customFormat="1" ht="48" thickBot="1" x14ac:dyDescent="0.3">
      <c r="A29" s="42"/>
      <c r="B29" s="43" t="s">
        <v>181</v>
      </c>
      <c r="C29" s="107">
        <f>SUM(D29:H29)</f>
        <v>7699.5</v>
      </c>
      <c r="D29" s="108">
        <f>SUM(D30:D33)</f>
        <v>1501.9</v>
      </c>
      <c r="E29" s="108">
        <f t="shared" ref="E29:F29" si="11">SUM(E30:E33)</f>
        <v>1520.9</v>
      </c>
      <c r="F29" s="108">
        <f t="shared" si="11"/>
        <v>1539.9</v>
      </c>
      <c r="G29" s="109">
        <f t="shared" ref="G29:H29" si="12">SUM(G30:G33)</f>
        <v>1558.9</v>
      </c>
      <c r="H29" s="109">
        <f t="shared" si="12"/>
        <v>1577.9</v>
      </c>
    </row>
    <row r="30" spans="1:8" ht="48" thickBot="1" x14ac:dyDescent="0.3">
      <c r="A30" s="39"/>
      <c r="B30" s="61" t="s">
        <v>143</v>
      </c>
      <c r="C30" s="92">
        <f>SUM(D30:H30)</f>
        <v>4599.5</v>
      </c>
      <c r="D30" s="92">
        <v>881.9</v>
      </c>
      <c r="E30" s="92">
        <f>881.9+19</f>
        <v>900.9</v>
      </c>
      <c r="F30" s="92">
        <f>881.9+19+19</f>
        <v>919.9</v>
      </c>
      <c r="G30" s="92">
        <f>881.9+19+19+19</f>
        <v>938.9</v>
      </c>
      <c r="H30" s="92">
        <f>881.9+19+19+19+19</f>
        <v>957.9</v>
      </c>
    </row>
    <row r="31" spans="1:8" ht="16.5" thickBot="1" x14ac:dyDescent="0.3">
      <c r="A31" s="39"/>
      <c r="B31" s="39" t="s">
        <v>138</v>
      </c>
      <c r="C31" s="92">
        <f t="shared" ref="C31:C33" si="13">SUM(D31:H31)</f>
        <v>3100</v>
      </c>
      <c r="D31" s="92">
        <v>620</v>
      </c>
      <c r="E31" s="92">
        <v>620</v>
      </c>
      <c r="F31" s="92">
        <v>620</v>
      </c>
      <c r="G31" s="92">
        <v>620</v>
      </c>
      <c r="H31" s="92">
        <v>620</v>
      </c>
    </row>
    <row r="32" spans="1:8" ht="16.5" thickBot="1" x14ac:dyDescent="0.3">
      <c r="A32" s="39"/>
      <c r="B32" s="36" t="s">
        <v>144</v>
      </c>
      <c r="C32" s="99">
        <f t="shared" si="13"/>
        <v>0</v>
      </c>
      <c r="D32" s="95"/>
      <c r="E32" s="95"/>
      <c r="F32" s="95"/>
      <c r="G32" s="95"/>
      <c r="H32" s="95"/>
    </row>
    <row r="33" spans="1:8" ht="16.5" thickBot="1" x14ac:dyDescent="0.3">
      <c r="A33" s="39"/>
      <c r="B33" s="36" t="s">
        <v>145</v>
      </c>
      <c r="C33" s="92">
        <f t="shared" si="13"/>
        <v>0</v>
      </c>
      <c r="D33" s="95"/>
      <c r="E33" s="95"/>
      <c r="F33" s="95"/>
      <c r="G33" s="95"/>
      <c r="H33" s="95"/>
    </row>
    <row r="34" spans="1:8" s="47" customFormat="1" ht="17.25" customHeight="1" thickBot="1" x14ac:dyDescent="0.3">
      <c r="A34" s="55"/>
      <c r="B34" s="54" t="s">
        <v>146</v>
      </c>
      <c r="C34" s="100">
        <f>SUM(D34:H34)</f>
        <v>0</v>
      </c>
      <c r="D34" s="100"/>
      <c r="E34" s="100"/>
      <c r="F34" s="100"/>
      <c r="G34" s="100"/>
      <c r="H34" s="100"/>
    </row>
    <row r="35" spans="1:8" s="8" customFormat="1" ht="63.75" thickBot="1" x14ac:dyDescent="0.3">
      <c r="A35" s="44"/>
      <c r="B35" s="43" t="s">
        <v>273</v>
      </c>
      <c r="C35" s="107">
        <f>SUM(D35:H35)</f>
        <v>234</v>
      </c>
      <c r="D35" s="108">
        <f>SUM(D36:D39)</f>
        <v>46.8</v>
      </c>
      <c r="E35" s="108">
        <f t="shared" ref="E35:G35" si="14">SUM(E36:E39)</f>
        <v>46.8</v>
      </c>
      <c r="F35" s="108">
        <f t="shared" si="14"/>
        <v>46.8</v>
      </c>
      <c r="G35" s="108">
        <f t="shared" si="14"/>
        <v>46.8</v>
      </c>
      <c r="H35" s="109">
        <f t="shared" ref="H35" si="15">SUM(H36:H39)</f>
        <v>46.8</v>
      </c>
    </row>
    <row r="36" spans="1:8" ht="48" thickBot="1" x14ac:dyDescent="0.3">
      <c r="A36" s="39"/>
      <c r="B36" s="39" t="s">
        <v>143</v>
      </c>
      <c r="C36" s="99">
        <f>SUM(D36:H36)</f>
        <v>87</v>
      </c>
      <c r="D36" s="92">
        <f>'ПОМ ПП 4'!F18</f>
        <v>17.399999999999999</v>
      </c>
      <c r="E36" s="92">
        <f>'ПОМ ПП 4'!G18</f>
        <v>17.399999999999999</v>
      </c>
      <c r="F36" s="92">
        <f>'ПОМ ПП 4'!H18</f>
        <v>17.399999999999999</v>
      </c>
      <c r="G36" s="92">
        <f>'ПОМ ПП 4'!I18</f>
        <v>17.399999999999999</v>
      </c>
      <c r="H36" s="92">
        <f>'ПОМ ПП 4'!J18</f>
        <v>17.399999999999999</v>
      </c>
    </row>
    <row r="37" spans="1:8" ht="16.5" thickBot="1" x14ac:dyDescent="0.3">
      <c r="A37" s="39"/>
      <c r="B37" s="36" t="s">
        <v>138</v>
      </c>
      <c r="C37" s="99">
        <f t="shared" ref="C37:C39" si="16">SUM(D37:H37)</f>
        <v>147</v>
      </c>
      <c r="D37" s="92">
        <f>'ПОМ ПП 4'!F19</f>
        <v>29.4</v>
      </c>
      <c r="E37" s="92">
        <f>'ПОМ ПП 4'!G19</f>
        <v>29.4</v>
      </c>
      <c r="F37" s="92">
        <f>'ПОМ ПП 4'!H19</f>
        <v>29.4</v>
      </c>
      <c r="G37" s="92">
        <f>'ПОМ ПП 4'!I19</f>
        <v>29.4</v>
      </c>
      <c r="H37" s="92">
        <f>'ПОМ ПП 4'!J19</f>
        <v>29.4</v>
      </c>
    </row>
    <row r="38" spans="1:8" ht="16.5" thickBot="1" x14ac:dyDescent="0.3">
      <c r="A38" s="39"/>
      <c r="B38" s="36" t="s">
        <v>144</v>
      </c>
      <c r="C38" s="99">
        <f t="shared" si="16"/>
        <v>0</v>
      </c>
      <c r="D38" s="92">
        <f>'ПОМ ПП 4'!F20</f>
        <v>0</v>
      </c>
      <c r="E38" s="92">
        <f>'ПОМ ПП 4'!G20</f>
        <v>0</v>
      </c>
      <c r="F38" s="92">
        <f>'ПОМ ПП 4'!H20</f>
        <v>0</v>
      </c>
      <c r="G38" s="92">
        <f>'ПОМ ПП 4'!I20</f>
        <v>0</v>
      </c>
      <c r="H38" s="92">
        <f>'ПОМ ПП 4'!J20</f>
        <v>0</v>
      </c>
    </row>
    <row r="39" spans="1:8" ht="16.5" thickBot="1" x14ac:dyDescent="0.3">
      <c r="A39" s="39"/>
      <c r="B39" s="36" t="s">
        <v>145</v>
      </c>
      <c r="C39" s="92">
        <f t="shared" si="16"/>
        <v>0</v>
      </c>
      <c r="D39" s="92">
        <f>'ПОМ ПП 4'!F21</f>
        <v>0</v>
      </c>
      <c r="E39" s="92">
        <f>'ПОМ ПП 4'!G21</f>
        <v>0</v>
      </c>
      <c r="F39" s="92">
        <f>'ПОМ ПП 4'!H21</f>
        <v>0</v>
      </c>
      <c r="G39" s="92">
        <f>'ПОМ ПП 4'!I21</f>
        <v>0</v>
      </c>
      <c r="H39" s="92">
        <f>'ПОМ ПП 4'!J21</f>
        <v>0</v>
      </c>
    </row>
    <row r="40" spans="1:8" ht="14.25" customHeight="1" thickBot="1" x14ac:dyDescent="0.3">
      <c r="A40" s="39"/>
      <c r="B40" s="54" t="s">
        <v>146</v>
      </c>
      <c r="C40" s="95"/>
      <c r="D40" s="95"/>
      <c r="E40" s="95"/>
      <c r="F40" s="95"/>
      <c r="G40" s="95"/>
      <c r="H40" s="95"/>
    </row>
    <row r="41" spans="1:8" s="8" customFormat="1" ht="48" thickBot="1" x14ac:dyDescent="0.3">
      <c r="A41" s="44"/>
      <c r="B41" s="43" t="s">
        <v>272</v>
      </c>
      <c r="C41" s="107">
        <f>SUM(D41:H41)</f>
        <v>1600</v>
      </c>
      <c r="D41" s="108">
        <f>SUM(D42:D45)</f>
        <v>320</v>
      </c>
      <c r="E41" s="108">
        <f t="shared" ref="E41" si="17">SUM(E42:E45)</f>
        <v>320</v>
      </c>
      <c r="F41" s="108">
        <f t="shared" ref="F41" si="18">SUM(F42:F45)</f>
        <v>320</v>
      </c>
      <c r="G41" s="108">
        <f t="shared" ref="G41:H41" si="19">SUM(G42:G45)</f>
        <v>320</v>
      </c>
      <c r="H41" s="109">
        <f t="shared" si="19"/>
        <v>320</v>
      </c>
    </row>
    <row r="42" spans="1:8" ht="48" thickBot="1" x14ac:dyDescent="0.3">
      <c r="A42" s="39"/>
      <c r="B42" s="39" t="s">
        <v>143</v>
      </c>
      <c r="C42" s="99">
        <f>SUM(D42:H42)</f>
        <v>1600</v>
      </c>
      <c r="D42" s="92">
        <f>'ПОМ ПП 4'!F37+'ПОМ ПП 4'!F50</f>
        <v>320</v>
      </c>
      <c r="E42" s="92">
        <f>'ПОМ ПП 4'!G37+'ПОМ ПП 4'!G50</f>
        <v>320</v>
      </c>
      <c r="F42" s="92">
        <f>'ПОМ ПП 4'!H37+'ПОМ ПП 4'!H50</f>
        <v>320</v>
      </c>
      <c r="G42" s="92">
        <f>'ПОМ ПП 4'!I37+'ПОМ ПП 4'!I50</f>
        <v>320</v>
      </c>
      <c r="H42" s="92">
        <f>'ПОМ ПП 4'!J37+'ПОМ ПП 4'!J50</f>
        <v>320</v>
      </c>
    </row>
    <row r="43" spans="1:8" ht="16.5" thickBot="1" x14ac:dyDescent="0.3">
      <c r="A43" s="39"/>
      <c r="B43" s="36" t="s">
        <v>138</v>
      </c>
      <c r="C43" s="99">
        <f t="shared" ref="C43:C45" si="20">SUM(D43:H43)</f>
        <v>0</v>
      </c>
      <c r="D43" s="92">
        <f>'ПОМ ПП 4'!F38+'ПОМ ПП 4'!F51</f>
        <v>0</v>
      </c>
      <c r="E43" s="92">
        <f>'ПОМ ПП 4'!G38+'ПОМ ПП 4'!G51</f>
        <v>0</v>
      </c>
      <c r="F43" s="92">
        <f>'ПОМ ПП 4'!H38+'ПОМ ПП 4'!H51</f>
        <v>0</v>
      </c>
      <c r="G43" s="92">
        <f>'ПОМ ПП 4'!I38+'ПОМ ПП 4'!I51</f>
        <v>0</v>
      </c>
      <c r="H43" s="92">
        <f>'ПОМ ПП 4'!J38+'ПОМ ПП 4'!J51</f>
        <v>0</v>
      </c>
    </row>
    <row r="44" spans="1:8" ht="16.5" thickBot="1" x14ac:dyDescent="0.3">
      <c r="A44" s="39"/>
      <c r="B44" s="36" t="s">
        <v>144</v>
      </c>
      <c r="C44" s="99">
        <f t="shared" si="20"/>
        <v>0</v>
      </c>
      <c r="D44" s="92">
        <f>'ПОМ ПП 4'!F39+'ПОМ ПП 4'!F52</f>
        <v>0</v>
      </c>
      <c r="E44" s="92">
        <f>'ПОМ ПП 4'!G39+'ПОМ ПП 4'!G52</f>
        <v>0</v>
      </c>
      <c r="F44" s="92">
        <f>'ПОМ ПП 4'!H39+'ПОМ ПП 4'!H52</f>
        <v>0</v>
      </c>
      <c r="G44" s="92">
        <f>'ПОМ ПП 4'!I39+'ПОМ ПП 4'!I52</f>
        <v>0</v>
      </c>
      <c r="H44" s="92">
        <f>'ПОМ ПП 4'!J39+'ПОМ ПП 4'!J52</f>
        <v>0</v>
      </c>
    </row>
    <row r="45" spans="1:8" ht="16.5" thickBot="1" x14ac:dyDescent="0.3">
      <c r="A45" s="39"/>
      <c r="B45" s="36" t="s">
        <v>145</v>
      </c>
      <c r="C45" s="92">
        <f t="shared" si="20"/>
        <v>0</v>
      </c>
      <c r="D45" s="92">
        <f>'ПОМ ПП 4'!F40+'ПОМ ПП 4'!F53</f>
        <v>0</v>
      </c>
      <c r="E45" s="92">
        <f>'ПОМ ПП 4'!G40+'ПОМ ПП 4'!G53</f>
        <v>0</v>
      </c>
      <c r="F45" s="92">
        <f>'ПОМ ПП 4'!H40+'ПОМ ПП 4'!H53</f>
        <v>0</v>
      </c>
      <c r="G45" s="92">
        <f>'ПОМ ПП 4'!I40+'ПОМ ПП 4'!I53</f>
        <v>0</v>
      </c>
      <c r="H45" s="92">
        <f>'ПОМ ПП 4'!J40+'ПОМ ПП 4'!J53</f>
        <v>0</v>
      </c>
    </row>
    <row r="46" spans="1:8" ht="13.5" customHeight="1" thickBot="1" x14ac:dyDescent="0.3">
      <c r="A46" s="39"/>
      <c r="B46" s="54" t="s">
        <v>146</v>
      </c>
      <c r="C46" s="95"/>
      <c r="D46" s="95"/>
      <c r="E46" s="95"/>
      <c r="F46" s="95"/>
      <c r="G46" s="95"/>
      <c r="H46" s="95"/>
    </row>
    <row r="47" spans="1:8" ht="18.75" x14ac:dyDescent="0.25">
      <c r="A47" s="45"/>
    </row>
    <row r="50" spans="1:8" ht="30.75" customHeight="1" x14ac:dyDescent="0.25">
      <c r="A50" s="225" t="s">
        <v>159</v>
      </c>
      <c r="B50" s="225"/>
      <c r="C50" s="225"/>
      <c r="D50" s="225"/>
      <c r="E50" s="225"/>
      <c r="F50" s="225"/>
      <c r="G50" s="225"/>
      <c r="H50" s="225"/>
    </row>
    <row r="51" spans="1:8" x14ac:dyDescent="0.25">
      <c r="A51" s="225" t="s">
        <v>160</v>
      </c>
      <c r="B51" s="225"/>
      <c r="C51" s="225"/>
      <c r="D51" s="225"/>
      <c r="E51" s="225"/>
      <c r="F51" s="225"/>
      <c r="G51" s="225"/>
      <c r="H51" s="225"/>
    </row>
    <row r="52" spans="1:8" ht="66.75" customHeight="1" x14ac:dyDescent="0.25">
      <c r="A52" s="225" t="s">
        <v>161</v>
      </c>
      <c r="B52" s="225"/>
      <c r="C52" s="225"/>
      <c r="D52" s="225"/>
      <c r="E52" s="225"/>
      <c r="F52" s="225"/>
      <c r="G52" s="225"/>
      <c r="H52" s="225"/>
    </row>
  </sheetData>
  <mergeCells count="12">
    <mergeCell ref="D1:H1"/>
    <mergeCell ref="A2:H2"/>
    <mergeCell ref="A4:H4"/>
    <mergeCell ref="A6:B8"/>
    <mergeCell ref="D6:H6"/>
    <mergeCell ref="D7:H7"/>
    <mergeCell ref="A3:H3"/>
    <mergeCell ref="A9:B9"/>
    <mergeCell ref="A10:B10"/>
    <mergeCell ref="A50:H50"/>
    <mergeCell ref="A51:H51"/>
    <mergeCell ref="A52:H52"/>
  </mergeCells>
  <hyperlinks>
    <hyperlink ref="A4" location="_ftn1" display="_ftn1"/>
    <hyperlink ref="B16" location="_ftn2" display="_ftn2"/>
    <hyperlink ref="B22" location="_ftn3" display="_ftn3"/>
    <hyperlink ref="A50" location="_ftnref1" display="_ftnref1"/>
    <hyperlink ref="A51" location="_ftnref2" display="_ftnref2"/>
    <hyperlink ref="A52" location="_ftnref3" display="_ftnref3"/>
    <hyperlink ref="B34" location="_ftn3" display="_ftn3"/>
    <hyperlink ref="B40" location="_ftn3" display="_ftn3"/>
    <hyperlink ref="B46" location="_ftn3" display="_ftn3"/>
  </hyperlinks>
  <pageMargins left="0.70866141732283472" right="0.70866141732283472" top="0.74803149606299213" bottom="0.74803149606299213" header="0.31496062992125984" footer="0.31496062992125984"/>
  <pageSetup paperSize="9" scale="79" firstPageNumber="67" fitToHeight="0"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view="pageLayout" zoomScaleNormal="100" zoomScaleSheetLayoutView="100" workbookViewId="0">
      <selection sqref="A1:Q1048576"/>
    </sheetView>
  </sheetViews>
  <sheetFormatPr defaultRowHeight="15" x14ac:dyDescent="0.25"/>
  <cols>
    <col min="1" max="1" width="4.140625" customWidth="1"/>
    <col min="2" max="2" width="27.28515625" customWidth="1"/>
    <col min="3" max="3" width="10.5703125" customWidth="1"/>
    <col min="4" max="4" width="11.85546875" customWidth="1"/>
    <col min="5" max="8" width="8.85546875" customWidth="1"/>
    <col min="9" max="10" width="8.85546875" style="73" customWidth="1"/>
    <col min="11" max="11" width="21.140625" customWidth="1"/>
    <col min="12" max="14" width="7.140625" customWidth="1"/>
    <col min="15" max="15" width="7" customWidth="1"/>
    <col min="16" max="16" width="7.140625" customWidth="1"/>
    <col min="17" max="17" width="25.85546875" customWidth="1"/>
    <col min="18" max="18" width="4.85546875" customWidth="1"/>
  </cols>
  <sheetData>
    <row r="1" spans="1:19" s="47" customFormat="1" ht="18.75" customHeight="1" x14ac:dyDescent="0.25">
      <c r="A1" s="46"/>
      <c r="B1" s="46"/>
      <c r="C1" s="46"/>
      <c r="D1" s="46"/>
      <c r="E1" s="46"/>
      <c r="F1" s="309" t="s">
        <v>208</v>
      </c>
      <c r="G1" s="309"/>
      <c r="H1" s="309"/>
      <c r="I1" s="310"/>
      <c r="J1" s="310"/>
      <c r="K1" s="310"/>
      <c r="L1" s="310"/>
      <c r="M1" s="310"/>
      <c r="N1" s="310"/>
      <c r="O1" s="310"/>
      <c r="P1" s="310"/>
      <c r="Q1" s="310"/>
      <c r="R1" s="46"/>
    </row>
    <row r="2" spans="1:19" s="47" customFormat="1" ht="18.75" customHeight="1" x14ac:dyDescent="0.25">
      <c r="A2" s="46"/>
      <c r="B2" s="46"/>
      <c r="C2" s="46"/>
      <c r="D2" s="46"/>
      <c r="E2" s="46"/>
      <c r="F2" s="113"/>
      <c r="G2" s="120"/>
      <c r="H2" s="120"/>
      <c r="I2" s="308" t="s">
        <v>294</v>
      </c>
      <c r="J2" s="308"/>
      <c r="K2" s="308"/>
      <c r="L2" s="308"/>
      <c r="M2" s="308"/>
      <c r="N2" s="308"/>
      <c r="O2" s="308"/>
      <c r="P2" s="308"/>
      <c r="Q2" s="308"/>
      <c r="R2" s="46"/>
    </row>
    <row r="3" spans="1:19" x14ac:dyDescent="0.25">
      <c r="A3" s="349" t="s">
        <v>97</v>
      </c>
      <c r="B3" s="349"/>
      <c r="C3" s="349"/>
      <c r="D3" s="349"/>
      <c r="E3" s="349"/>
      <c r="F3" s="349"/>
      <c r="G3" s="349"/>
      <c r="H3" s="349"/>
      <c r="I3" s="349"/>
      <c r="J3" s="349"/>
      <c r="K3" s="349"/>
      <c r="L3" s="349"/>
      <c r="M3" s="349"/>
      <c r="N3" s="349"/>
      <c r="O3" s="349"/>
      <c r="P3" s="349"/>
      <c r="Q3" s="349"/>
      <c r="R3" s="1"/>
    </row>
    <row r="4" spans="1:19" x14ac:dyDescent="0.25">
      <c r="A4" s="1"/>
      <c r="B4" s="1"/>
      <c r="C4" s="1"/>
      <c r="D4" s="1"/>
      <c r="E4" s="1"/>
      <c r="F4" s="1"/>
      <c r="G4" s="1"/>
      <c r="H4" s="1"/>
      <c r="I4" s="71"/>
      <c r="J4" s="71"/>
      <c r="K4" s="1"/>
      <c r="L4" s="1"/>
      <c r="M4" s="1"/>
      <c r="N4" s="1"/>
      <c r="O4" s="1"/>
      <c r="P4" s="1"/>
      <c r="Q4" s="1"/>
      <c r="R4" s="1"/>
    </row>
    <row r="5" spans="1:19" s="47" customFormat="1" ht="27.75" customHeight="1" x14ac:dyDescent="0.25">
      <c r="A5" s="260" t="s">
        <v>0</v>
      </c>
      <c r="B5" s="260" t="s">
        <v>1</v>
      </c>
      <c r="C5" s="260" t="s">
        <v>2</v>
      </c>
      <c r="D5" s="260" t="s">
        <v>164</v>
      </c>
      <c r="E5" s="284" t="s">
        <v>3</v>
      </c>
      <c r="F5" s="284"/>
      <c r="G5" s="284"/>
      <c r="H5" s="284"/>
      <c r="I5" s="284"/>
      <c r="J5" s="284"/>
      <c r="K5" s="260" t="s">
        <v>5</v>
      </c>
      <c r="L5" s="260"/>
      <c r="M5" s="260"/>
      <c r="N5" s="260"/>
      <c r="O5" s="260"/>
      <c r="P5" s="260"/>
      <c r="Q5" s="260" t="s">
        <v>165</v>
      </c>
      <c r="R5" s="46"/>
    </row>
    <row r="6" spans="1:19" s="47" customFormat="1" ht="26.25" customHeight="1" x14ac:dyDescent="0.25">
      <c r="A6" s="260"/>
      <c r="B6" s="260"/>
      <c r="C6" s="260"/>
      <c r="D6" s="260"/>
      <c r="E6" s="70" t="s">
        <v>4</v>
      </c>
      <c r="F6" s="70" t="s">
        <v>210</v>
      </c>
      <c r="G6" s="117" t="s">
        <v>211</v>
      </c>
      <c r="H6" s="117" t="s">
        <v>212</v>
      </c>
      <c r="I6" s="117" t="s">
        <v>213</v>
      </c>
      <c r="J6" s="117" t="s">
        <v>214</v>
      </c>
      <c r="K6" s="69" t="s">
        <v>6</v>
      </c>
      <c r="L6" s="117" t="s">
        <v>210</v>
      </c>
      <c r="M6" s="117" t="s">
        <v>211</v>
      </c>
      <c r="N6" s="117" t="s">
        <v>212</v>
      </c>
      <c r="O6" s="117" t="s">
        <v>213</v>
      </c>
      <c r="P6" s="117" t="s">
        <v>214</v>
      </c>
      <c r="Q6" s="260"/>
      <c r="R6" s="49"/>
      <c r="S6" s="50"/>
    </row>
    <row r="7" spans="1:19" s="47" customFormat="1" x14ac:dyDescent="0.25">
      <c r="A7" s="68">
        <v>1</v>
      </c>
      <c r="B7" s="68">
        <v>2</v>
      </c>
      <c r="C7" s="68">
        <v>3</v>
      </c>
      <c r="D7" s="68">
        <v>4</v>
      </c>
      <c r="E7" s="68">
        <v>5</v>
      </c>
      <c r="F7" s="68">
        <v>6</v>
      </c>
      <c r="G7" s="116">
        <v>7</v>
      </c>
      <c r="H7" s="116">
        <v>8</v>
      </c>
      <c r="I7" s="116">
        <v>9</v>
      </c>
      <c r="J7" s="116">
        <v>10</v>
      </c>
      <c r="K7" s="116">
        <v>11</v>
      </c>
      <c r="L7" s="116">
        <v>12</v>
      </c>
      <c r="M7" s="116">
        <v>13</v>
      </c>
      <c r="N7" s="116">
        <v>14</v>
      </c>
      <c r="O7" s="116">
        <v>15</v>
      </c>
      <c r="P7" s="116">
        <v>16</v>
      </c>
      <c r="Q7" s="116">
        <v>17</v>
      </c>
      <c r="R7" s="46"/>
    </row>
    <row r="8" spans="1:19" x14ac:dyDescent="0.25">
      <c r="A8" s="4"/>
      <c r="B8" s="337" t="s">
        <v>93</v>
      </c>
      <c r="C8" s="337"/>
      <c r="D8" s="337"/>
      <c r="E8" s="337"/>
      <c r="F8" s="337"/>
      <c r="G8" s="337"/>
      <c r="H8" s="337"/>
      <c r="I8" s="337"/>
      <c r="J8" s="337"/>
      <c r="K8" s="337"/>
      <c r="L8" s="337"/>
      <c r="M8" s="337"/>
      <c r="N8" s="337"/>
      <c r="O8" s="337"/>
      <c r="P8" s="337"/>
      <c r="Q8" s="337"/>
      <c r="R8" s="1"/>
    </row>
    <row r="9" spans="1:19" s="47" customFormat="1" ht="15" customHeight="1" x14ac:dyDescent="0.25">
      <c r="A9" s="273" t="s">
        <v>7</v>
      </c>
      <c r="B9" s="326" t="s">
        <v>95</v>
      </c>
      <c r="C9" s="273"/>
      <c r="D9" s="84" t="s">
        <v>9</v>
      </c>
      <c r="E9" s="79">
        <f>SUM(E10:E14)</f>
        <v>71312.782559999992</v>
      </c>
      <c r="F9" s="79">
        <f t="shared" ref="F9:J9" si="0">SUM(F10:F14)</f>
        <v>13493.3</v>
      </c>
      <c r="G9" s="79">
        <f t="shared" si="0"/>
        <v>13947.9</v>
      </c>
      <c r="H9" s="79">
        <f t="shared" si="0"/>
        <v>14454.1</v>
      </c>
      <c r="I9" s="79">
        <f t="shared" si="0"/>
        <v>14676.364</v>
      </c>
      <c r="J9" s="79">
        <f t="shared" si="0"/>
        <v>14741.118560000001</v>
      </c>
      <c r="K9" s="80"/>
      <c r="L9" s="70"/>
      <c r="M9" s="117"/>
      <c r="N9" s="117"/>
      <c r="O9" s="70"/>
      <c r="P9" s="70"/>
      <c r="Q9" s="350" t="s">
        <v>63</v>
      </c>
      <c r="R9" s="46"/>
    </row>
    <row r="10" spans="1:19" s="47" customFormat="1" x14ac:dyDescent="0.25">
      <c r="A10" s="274"/>
      <c r="B10" s="327"/>
      <c r="C10" s="274"/>
      <c r="D10" s="270" t="s">
        <v>10</v>
      </c>
      <c r="E10" s="271"/>
      <c r="F10" s="271"/>
      <c r="G10" s="271"/>
      <c r="H10" s="271"/>
      <c r="I10" s="271"/>
      <c r="J10" s="272"/>
      <c r="K10" s="313"/>
      <c r="L10" s="265"/>
      <c r="M10" s="265"/>
      <c r="N10" s="265"/>
      <c r="O10" s="265"/>
      <c r="P10" s="265"/>
      <c r="Q10" s="351"/>
      <c r="R10" s="46"/>
    </row>
    <row r="11" spans="1:19" s="47" customFormat="1" x14ac:dyDescent="0.25">
      <c r="A11" s="274"/>
      <c r="B11" s="327"/>
      <c r="C11" s="274"/>
      <c r="D11" s="84" t="s">
        <v>11</v>
      </c>
      <c r="E11" s="79">
        <f>SUM(F11:J11)</f>
        <v>5416.3225600000005</v>
      </c>
      <c r="F11" s="79">
        <f t="shared" ref="F11:J14" si="1">F17+F23+F29</f>
        <v>1000</v>
      </c>
      <c r="G11" s="79">
        <f t="shared" ref="G11:I11" si="2">G17+G23+G29</f>
        <v>1040</v>
      </c>
      <c r="H11" s="79">
        <f t="shared" si="2"/>
        <v>1081.6000000000001</v>
      </c>
      <c r="I11" s="79">
        <f t="shared" si="2"/>
        <v>1124.864</v>
      </c>
      <c r="J11" s="79">
        <f t="shared" si="1"/>
        <v>1169.8585600000001</v>
      </c>
      <c r="K11" s="312"/>
      <c r="L11" s="267"/>
      <c r="M11" s="267"/>
      <c r="N11" s="267"/>
      <c r="O11" s="267"/>
      <c r="P11" s="267"/>
      <c r="Q11" s="351"/>
      <c r="R11" s="46"/>
    </row>
    <row r="12" spans="1:19" s="47" customFormat="1" ht="15" customHeight="1" x14ac:dyDescent="0.25">
      <c r="A12" s="274"/>
      <c r="B12" s="327"/>
      <c r="C12" s="274"/>
      <c r="D12" s="84" t="s">
        <v>12</v>
      </c>
      <c r="E12" s="79">
        <f t="shared" ref="E12:E14" si="3">SUM(F12:J12)</f>
        <v>39656.46</v>
      </c>
      <c r="F12" s="79">
        <f t="shared" si="1"/>
        <v>7493.3</v>
      </c>
      <c r="G12" s="79">
        <f t="shared" ref="G12:I12" si="4">G18+G24+G30</f>
        <v>7797.9</v>
      </c>
      <c r="H12" s="79">
        <f t="shared" si="4"/>
        <v>8102.5</v>
      </c>
      <c r="I12" s="79">
        <f t="shared" si="4"/>
        <v>8121.5</v>
      </c>
      <c r="J12" s="79">
        <f t="shared" si="1"/>
        <v>8141.26</v>
      </c>
      <c r="K12" s="311"/>
      <c r="L12" s="265"/>
      <c r="M12" s="265"/>
      <c r="N12" s="265"/>
      <c r="O12" s="265"/>
      <c r="P12" s="265"/>
      <c r="Q12" s="351"/>
      <c r="R12" s="46"/>
    </row>
    <row r="13" spans="1:19" s="47" customFormat="1" ht="15" customHeight="1" x14ac:dyDescent="0.25">
      <c r="A13" s="274"/>
      <c r="B13" s="327"/>
      <c r="C13" s="274"/>
      <c r="D13" s="84" t="s">
        <v>13</v>
      </c>
      <c r="E13" s="79">
        <f t="shared" si="3"/>
        <v>0</v>
      </c>
      <c r="F13" s="79">
        <f t="shared" si="1"/>
        <v>0</v>
      </c>
      <c r="G13" s="79">
        <f t="shared" ref="G13:I13" si="5">G19+G25+G31</f>
        <v>0</v>
      </c>
      <c r="H13" s="79">
        <f t="shared" si="5"/>
        <v>0</v>
      </c>
      <c r="I13" s="79">
        <f t="shared" si="5"/>
        <v>0</v>
      </c>
      <c r="J13" s="79">
        <f t="shared" si="1"/>
        <v>0</v>
      </c>
      <c r="K13" s="312"/>
      <c r="L13" s="267"/>
      <c r="M13" s="267"/>
      <c r="N13" s="267"/>
      <c r="O13" s="267"/>
      <c r="P13" s="267"/>
      <c r="Q13" s="351"/>
      <c r="R13" s="46"/>
    </row>
    <row r="14" spans="1:19" s="47" customFormat="1" ht="15" customHeight="1" x14ac:dyDescent="0.25">
      <c r="A14" s="275"/>
      <c r="B14" s="328"/>
      <c r="C14" s="275"/>
      <c r="D14" s="85" t="s">
        <v>14</v>
      </c>
      <c r="E14" s="79">
        <f t="shared" si="3"/>
        <v>26240</v>
      </c>
      <c r="F14" s="82">
        <f t="shared" si="1"/>
        <v>5000</v>
      </c>
      <c r="G14" s="82">
        <f t="shared" ref="G14:I14" si="6">G20+G26+G32</f>
        <v>5110</v>
      </c>
      <c r="H14" s="82">
        <f t="shared" si="6"/>
        <v>5270</v>
      </c>
      <c r="I14" s="82">
        <f t="shared" si="6"/>
        <v>5430</v>
      </c>
      <c r="J14" s="82">
        <f t="shared" si="1"/>
        <v>5430</v>
      </c>
      <c r="K14" s="81"/>
      <c r="L14" s="67"/>
      <c r="M14" s="114"/>
      <c r="N14" s="114"/>
      <c r="O14" s="67"/>
      <c r="P14" s="67"/>
      <c r="Q14" s="352"/>
      <c r="R14" s="46"/>
    </row>
    <row r="15" spans="1:19" s="47" customFormat="1" ht="15" customHeight="1" x14ac:dyDescent="0.25">
      <c r="A15" s="273"/>
      <c r="B15" s="276"/>
      <c r="C15" s="273"/>
      <c r="D15" s="84" t="s">
        <v>9</v>
      </c>
      <c r="E15" s="79">
        <f>SUM(E16:E20)</f>
        <v>20639.362572800001</v>
      </c>
      <c r="F15" s="79">
        <f t="shared" ref="F15:J15" si="7">SUM(F16:F20)</f>
        <v>3934</v>
      </c>
      <c r="G15" s="79">
        <f t="shared" ref="G15:I15" si="8">SUM(G16:G20)</f>
        <v>4027.36</v>
      </c>
      <c r="H15" s="79">
        <f t="shared" si="8"/>
        <v>4176.0079999999998</v>
      </c>
      <c r="I15" s="79">
        <f t="shared" si="8"/>
        <v>4242.4483199999995</v>
      </c>
      <c r="J15" s="79">
        <f t="shared" si="7"/>
        <v>4259.5462527999998</v>
      </c>
      <c r="K15" s="80"/>
      <c r="L15" s="83"/>
      <c r="M15" s="83"/>
      <c r="N15" s="83"/>
      <c r="O15" s="83"/>
      <c r="P15" s="83"/>
      <c r="Q15" s="244" t="s">
        <v>73</v>
      </c>
      <c r="R15" s="46"/>
    </row>
    <row r="16" spans="1:19" s="47" customFormat="1" x14ac:dyDescent="0.25">
      <c r="A16" s="274"/>
      <c r="B16" s="277"/>
      <c r="C16" s="274"/>
      <c r="D16" s="270" t="s">
        <v>10</v>
      </c>
      <c r="E16" s="271"/>
      <c r="F16" s="271"/>
      <c r="G16" s="271"/>
      <c r="H16" s="271"/>
      <c r="I16" s="271"/>
      <c r="J16" s="272"/>
      <c r="K16" s="313"/>
      <c r="L16" s="248"/>
      <c r="M16" s="248"/>
      <c r="N16" s="248"/>
      <c r="O16" s="248"/>
      <c r="P16" s="248"/>
      <c r="Q16" s="245"/>
      <c r="R16" s="46"/>
    </row>
    <row r="17" spans="1:18" s="47" customFormat="1" x14ac:dyDescent="0.25">
      <c r="A17" s="274"/>
      <c r="B17" s="277"/>
      <c r="C17" s="274"/>
      <c r="D17" s="84" t="s">
        <v>11</v>
      </c>
      <c r="E17" s="79">
        <f>SUM(F17:J17)</f>
        <v>2058.2025727999999</v>
      </c>
      <c r="F17" s="79">
        <v>380</v>
      </c>
      <c r="G17" s="79">
        <f>F17*1.04</f>
        <v>395.2</v>
      </c>
      <c r="H17" s="79">
        <f t="shared" ref="H17:J17" si="9">G17*1.04</f>
        <v>411.00799999999998</v>
      </c>
      <c r="I17" s="79">
        <f t="shared" si="9"/>
        <v>427.44831999999997</v>
      </c>
      <c r="J17" s="79">
        <f t="shared" si="9"/>
        <v>444.54625279999999</v>
      </c>
      <c r="K17" s="312"/>
      <c r="L17" s="250"/>
      <c r="M17" s="250"/>
      <c r="N17" s="250"/>
      <c r="O17" s="250"/>
      <c r="P17" s="250"/>
      <c r="Q17" s="245"/>
      <c r="R17" s="46"/>
    </row>
    <row r="18" spans="1:18" s="47" customFormat="1" x14ac:dyDescent="0.25">
      <c r="A18" s="274"/>
      <c r="B18" s="277"/>
      <c r="C18" s="274"/>
      <c r="D18" s="84" t="s">
        <v>12</v>
      </c>
      <c r="E18" s="79">
        <f t="shared" ref="E18:E20" si="10">SUM(F18:J18)</f>
        <v>10331.16</v>
      </c>
      <c r="F18" s="79">
        <v>1954</v>
      </c>
      <c r="G18" s="79">
        <f>F18*1.04</f>
        <v>2032.16</v>
      </c>
      <c r="H18" s="79">
        <v>2115</v>
      </c>
      <c r="I18" s="79">
        <f>H18</f>
        <v>2115</v>
      </c>
      <c r="J18" s="79">
        <f>I18</f>
        <v>2115</v>
      </c>
      <c r="K18" s="311"/>
      <c r="L18" s="248"/>
      <c r="M18" s="248"/>
      <c r="N18" s="248"/>
      <c r="O18" s="248"/>
      <c r="P18" s="248"/>
      <c r="Q18" s="245"/>
      <c r="R18" s="46"/>
    </row>
    <row r="19" spans="1:18" s="47" customFormat="1" x14ac:dyDescent="0.25">
      <c r="A19" s="274"/>
      <c r="B19" s="277"/>
      <c r="C19" s="274"/>
      <c r="D19" s="84" t="s">
        <v>13</v>
      </c>
      <c r="E19" s="79">
        <f t="shared" si="10"/>
        <v>0</v>
      </c>
      <c r="F19" s="79"/>
      <c r="G19" s="79"/>
      <c r="H19" s="79"/>
      <c r="I19" s="79"/>
      <c r="J19" s="79"/>
      <c r="K19" s="312"/>
      <c r="L19" s="250"/>
      <c r="M19" s="250"/>
      <c r="N19" s="250"/>
      <c r="O19" s="250"/>
      <c r="P19" s="250"/>
      <c r="Q19" s="245"/>
      <c r="R19" s="46"/>
    </row>
    <row r="20" spans="1:18" s="47" customFormat="1" ht="15" customHeight="1" x14ac:dyDescent="0.25">
      <c r="A20" s="275"/>
      <c r="B20" s="278"/>
      <c r="C20" s="275"/>
      <c r="D20" s="85" t="s">
        <v>14</v>
      </c>
      <c r="E20" s="79">
        <f t="shared" si="10"/>
        <v>8250</v>
      </c>
      <c r="F20" s="82">
        <v>1600</v>
      </c>
      <c r="G20" s="82">
        <v>1600</v>
      </c>
      <c r="H20" s="82">
        <v>1650</v>
      </c>
      <c r="I20" s="82">
        <v>1700</v>
      </c>
      <c r="J20" s="82">
        <v>1700</v>
      </c>
      <c r="K20" s="81"/>
      <c r="L20" s="86"/>
      <c r="M20" s="86"/>
      <c r="N20" s="86"/>
      <c r="O20" s="86"/>
      <c r="P20" s="86"/>
      <c r="Q20" s="246"/>
      <c r="R20" s="46"/>
    </row>
    <row r="21" spans="1:18" s="47" customFormat="1" x14ac:dyDescent="0.25">
      <c r="A21" s="273"/>
      <c r="B21" s="276"/>
      <c r="C21" s="273"/>
      <c r="D21" s="84" t="s">
        <v>9</v>
      </c>
      <c r="E21" s="79">
        <f>SUM(E22:E26)</f>
        <v>47096.161536</v>
      </c>
      <c r="F21" s="79">
        <f t="shared" ref="F21:J21" si="11">SUM(F22:F26)</f>
        <v>8900</v>
      </c>
      <c r="G21" s="79">
        <f t="shared" si="11"/>
        <v>9232.8679999999986</v>
      </c>
      <c r="H21" s="79">
        <f t="shared" si="11"/>
        <v>9561.4599999999991</v>
      </c>
      <c r="I21" s="79">
        <f t="shared" si="11"/>
        <v>9687.4184000000005</v>
      </c>
      <c r="J21" s="79">
        <f t="shared" si="11"/>
        <v>9714.4151359999996</v>
      </c>
      <c r="K21" s="80"/>
      <c r="L21" s="83"/>
      <c r="M21" s="83"/>
      <c r="N21" s="83"/>
      <c r="O21" s="83"/>
      <c r="P21" s="83"/>
      <c r="Q21" s="244" t="s">
        <v>74</v>
      </c>
      <c r="R21" s="46"/>
    </row>
    <row r="22" spans="1:18" s="47" customFormat="1" x14ac:dyDescent="0.25">
      <c r="A22" s="274"/>
      <c r="B22" s="277"/>
      <c r="C22" s="274"/>
      <c r="D22" s="270" t="s">
        <v>10</v>
      </c>
      <c r="E22" s="271"/>
      <c r="F22" s="271"/>
      <c r="G22" s="271"/>
      <c r="H22" s="271"/>
      <c r="I22" s="271"/>
      <c r="J22" s="272"/>
      <c r="K22" s="313"/>
      <c r="L22" s="248"/>
      <c r="M22" s="248"/>
      <c r="N22" s="248"/>
      <c r="O22" s="248"/>
      <c r="P22" s="248"/>
      <c r="Q22" s="245"/>
      <c r="R22" s="46"/>
    </row>
    <row r="23" spans="1:18" s="47" customFormat="1" x14ac:dyDescent="0.25">
      <c r="A23" s="274"/>
      <c r="B23" s="277"/>
      <c r="C23" s="274"/>
      <c r="D23" s="84" t="s">
        <v>11</v>
      </c>
      <c r="E23" s="79">
        <f>SUM(F23:J23)</f>
        <v>3249.7935360000001</v>
      </c>
      <c r="F23" s="79">
        <v>600</v>
      </c>
      <c r="G23" s="79">
        <f>F23*1.04</f>
        <v>624</v>
      </c>
      <c r="H23" s="79">
        <f t="shared" ref="H23:J23" si="12">G23*1.04</f>
        <v>648.96</v>
      </c>
      <c r="I23" s="79">
        <f t="shared" si="12"/>
        <v>674.91840000000002</v>
      </c>
      <c r="J23" s="79">
        <f t="shared" si="12"/>
        <v>701.91513600000008</v>
      </c>
      <c r="K23" s="312"/>
      <c r="L23" s="250"/>
      <c r="M23" s="250"/>
      <c r="N23" s="250"/>
      <c r="O23" s="250"/>
      <c r="P23" s="250"/>
      <c r="Q23" s="245"/>
      <c r="R23" s="46"/>
    </row>
    <row r="24" spans="1:18" s="47" customFormat="1" x14ac:dyDescent="0.25">
      <c r="A24" s="274"/>
      <c r="B24" s="277"/>
      <c r="C24" s="274"/>
      <c r="D24" s="84" t="s">
        <v>12</v>
      </c>
      <c r="E24" s="79">
        <f t="shared" ref="E24:E26" si="13">SUM(F24:J24)</f>
        <v>26946.367999999999</v>
      </c>
      <c r="F24" s="79">
        <v>5100</v>
      </c>
      <c r="G24" s="79">
        <f>7797.9-G18-G30</f>
        <v>5308.8679999999995</v>
      </c>
      <c r="H24" s="79">
        <f>8102.5-H18-H30</f>
        <v>5512.5</v>
      </c>
      <c r="I24" s="79">
        <f>H24</f>
        <v>5512.5</v>
      </c>
      <c r="J24" s="79">
        <f>I24</f>
        <v>5512.5</v>
      </c>
      <c r="K24" s="311"/>
      <c r="L24" s="248"/>
      <c r="M24" s="248"/>
      <c r="N24" s="248"/>
      <c r="O24" s="248"/>
      <c r="P24" s="248"/>
      <c r="Q24" s="245"/>
      <c r="R24" s="46"/>
    </row>
    <row r="25" spans="1:18" s="47" customFormat="1" x14ac:dyDescent="0.25">
      <c r="A25" s="274"/>
      <c r="B25" s="277"/>
      <c r="C25" s="274"/>
      <c r="D25" s="84" t="s">
        <v>13</v>
      </c>
      <c r="E25" s="79">
        <f t="shared" si="13"/>
        <v>0</v>
      </c>
      <c r="F25" s="79"/>
      <c r="G25" s="79"/>
      <c r="H25" s="79"/>
      <c r="I25" s="79"/>
      <c r="J25" s="79"/>
      <c r="K25" s="312"/>
      <c r="L25" s="250"/>
      <c r="M25" s="250"/>
      <c r="N25" s="250"/>
      <c r="O25" s="250"/>
      <c r="P25" s="250"/>
      <c r="Q25" s="245"/>
      <c r="R25" s="46"/>
    </row>
    <row r="26" spans="1:18" s="47" customFormat="1" ht="15" customHeight="1" x14ac:dyDescent="0.25">
      <c r="A26" s="275"/>
      <c r="B26" s="278"/>
      <c r="C26" s="275"/>
      <c r="D26" s="85" t="s">
        <v>14</v>
      </c>
      <c r="E26" s="79">
        <f t="shared" si="13"/>
        <v>16900</v>
      </c>
      <c r="F26" s="82">
        <v>3200</v>
      </c>
      <c r="G26" s="82">
        <v>3300</v>
      </c>
      <c r="H26" s="82">
        <v>3400</v>
      </c>
      <c r="I26" s="82">
        <v>3500</v>
      </c>
      <c r="J26" s="82">
        <v>3500</v>
      </c>
      <c r="K26" s="81"/>
      <c r="L26" s="86"/>
      <c r="M26" s="86"/>
      <c r="N26" s="86"/>
      <c r="O26" s="86"/>
      <c r="P26" s="86"/>
      <c r="Q26" s="246"/>
      <c r="R26" s="46"/>
    </row>
    <row r="27" spans="1:18" s="47" customFormat="1" ht="15" customHeight="1" x14ac:dyDescent="0.25">
      <c r="A27" s="273"/>
      <c r="B27" s="276"/>
      <c r="C27" s="273"/>
      <c r="D27" s="84" t="s">
        <v>9</v>
      </c>
      <c r="E27" s="79">
        <f>SUM(E28:E32)</f>
        <v>3577.2584511999999</v>
      </c>
      <c r="F27" s="79">
        <f t="shared" ref="F27:J27" si="14">SUM(F28:F32)</f>
        <v>659.3</v>
      </c>
      <c r="G27" s="79">
        <f t="shared" si="14"/>
        <v>687.67200000000003</v>
      </c>
      <c r="H27" s="79">
        <f t="shared" si="14"/>
        <v>716.63200000000006</v>
      </c>
      <c r="I27" s="79">
        <f t="shared" si="14"/>
        <v>746.49728000000005</v>
      </c>
      <c r="J27" s="79">
        <f t="shared" si="14"/>
        <v>767.15717119999999</v>
      </c>
      <c r="K27" s="80"/>
      <c r="L27" s="83"/>
      <c r="M27" s="83"/>
      <c r="N27" s="83"/>
      <c r="O27" s="83"/>
      <c r="P27" s="83"/>
      <c r="Q27" s="244" t="s">
        <v>62</v>
      </c>
      <c r="R27" s="46"/>
    </row>
    <row r="28" spans="1:18" s="47" customFormat="1" x14ac:dyDescent="0.25">
      <c r="A28" s="274"/>
      <c r="B28" s="277"/>
      <c r="C28" s="274"/>
      <c r="D28" s="270" t="s">
        <v>10</v>
      </c>
      <c r="E28" s="271"/>
      <c r="F28" s="271"/>
      <c r="G28" s="271"/>
      <c r="H28" s="271"/>
      <c r="I28" s="271"/>
      <c r="J28" s="272"/>
      <c r="K28" s="313"/>
      <c r="L28" s="248"/>
      <c r="M28" s="248"/>
      <c r="N28" s="248"/>
      <c r="O28" s="248"/>
      <c r="P28" s="248"/>
      <c r="Q28" s="245"/>
      <c r="R28" s="46"/>
    </row>
    <row r="29" spans="1:18" s="47" customFormat="1" x14ac:dyDescent="0.25">
      <c r="A29" s="274"/>
      <c r="B29" s="277"/>
      <c r="C29" s="274"/>
      <c r="D29" s="84" t="s">
        <v>11</v>
      </c>
      <c r="E29" s="79">
        <f>SUM(F29:J29)</f>
        <v>108.32645120000001</v>
      </c>
      <c r="F29" s="79">
        <v>20</v>
      </c>
      <c r="G29" s="79">
        <f>F29*1.04</f>
        <v>20.8</v>
      </c>
      <c r="H29" s="79">
        <f t="shared" ref="H29:J29" si="15">G29*1.04</f>
        <v>21.632000000000001</v>
      </c>
      <c r="I29" s="79">
        <f t="shared" si="15"/>
        <v>22.497280000000003</v>
      </c>
      <c r="J29" s="79">
        <f t="shared" si="15"/>
        <v>23.397171200000006</v>
      </c>
      <c r="K29" s="312"/>
      <c r="L29" s="250"/>
      <c r="M29" s="250"/>
      <c r="N29" s="250"/>
      <c r="O29" s="250"/>
      <c r="P29" s="250"/>
      <c r="Q29" s="245"/>
      <c r="R29" s="46"/>
    </row>
    <row r="30" spans="1:18" s="47" customFormat="1" x14ac:dyDescent="0.25">
      <c r="A30" s="274"/>
      <c r="B30" s="277"/>
      <c r="C30" s="274"/>
      <c r="D30" s="84" t="s">
        <v>12</v>
      </c>
      <c r="E30" s="79">
        <f t="shared" ref="E30:E32" si="16">SUM(F30:J30)</f>
        <v>2378.9319999999998</v>
      </c>
      <c r="F30" s="79">
        <v>439.3</v>
      </c>
      <c r="G30" s="79">
        <f>F30*1.04</f>
        <v>456.87200000000001</v>
      </c>
      <c r="H30" s="79">
        <v>475</v>
      </c>
      <c r="I30" s="79">
        <f t="shared" ref="I30:J30" si="17">H30*1.04</f>
        <v>494</v>
      </c>
      <c r="J30" s="79">
        <f t="shared" si="17"/>
        <v>513.76</v>
      </c>
      <c r="K30" s="311"/>
      <c r="L30" s="248"/>
      <c r="M30" s="248"/>
      <c r="N30" s="248"/>
      <c r="O30" s="248"/>
      <c r="P30" s="248"/>
      <c r="Q30" s="245"/>
      <c r="R30" s="46"/>
    </row>
    <row r="31" spans="1:18" s="47" customFormat="1" x14ac:dyDescent="0.25">
      <c r="A31" s="274"/>
      <c r="B31" s="277"/>
      <c r="C31" s="274"/>
      <c r="D31" s="84" t="s">
        <v>13</v>
      </c>
      <c r="E31" s="79">
        <f t="shared" si="16"/>
        <v>0</v>
      </c>
      <c r="F31" s="79"/>
      <c r="G31" s="79"/>
      <c r="H31" s="79"/>
      <c r="I31" s="79"/>
      <c r="J31" s="79"/>
      <c r="K31" s="312"/>
      <c r="L31" s="250"/>
      <c r="M31" s="250"/>
      <c r="N31" s="250"/>
      <c r="O31" s="250"/>
      <c r="P31" s="250"/>
      <c r="Q31" s="245"/>
      <c r="R31" s="46"/>
    </row>
    <row r="32" spans="1:18" s="47" customFormat="1" ht="15" customHeight="1" x14ac:dyDescent="0.25">
      <c r="A32" s="275"/>
      <c r="B32" s="278"/>
      <c r="C32" s="275"/>
      <c r="D32" s="85" t="s">
        <v>14</v>
      </c>
      <c r="E32" s="79">
        <f t="shared" si="16"/>
        <v>1090</v>
      </c>
      <c r="F32" s="82">
        <v>200</v>
      </c>
      <c r="G32" s="82">
        <v>210</v>
      </c>
      <c r="H32" s="82">
        <v>220</v>
      </c>
      <c r="I32" s="82">
        <v>230</v>
      </c>
      <c r="J32" s="82">
        <v>230</v>
      </c>
      <c r="K32" s="87"/>
      <c r="L32" s="86"/>
      <c r="M32" s="86"/>
      <c r="N32" s="86"/>
      <c r="O32" s="86"/>
      <c r="P32" s="86"/>
      <c r="Q32" s="246"/>
      <c r="R32" s="46"/>
    </row>
    <row r="33" spans="1:18" s="47" customFormat="1" ht="15" customHeight="1" x14ac:dyDescent="0.25">
      <c r="A33" s="288" t="s">
        <v>20</v>
      </c>
      <c r="B33" s="326" t="s">
        <v>94</v>
      </c>
      <c r="C33" s="268"/>
      <c r="D33" s="84" t="s">
        <v>9</v>
      </c>
      <c r="E33" s="79">
        <f t="shared" ref="E33:J33" si="18">SUM(E34:E38)</f>
        <v>6030.6839999999993</v>
      </c>
      <c r="F33" s="79">
        <f t="shared" si="18"/>
        <v>1177.5</v>
      </c>
      <c r="G33" s="79">
        <f t="shared" si="18"/>
        <v>1177.5</v>
      </c>
      <c r="H33" s="79">
        <f t="shared" si="18"/>
        <v>1177.5</v>
      </c>
      <c r="I33" s="79">
        <f t="shared" si="18"/>
        <v>1224.5999999999999</v>
      </c>
      <c r="J33" s="79">
        <f t="shared" si="18"/>
        <v>1273.5840000000001</v>
      </c>
      <c r="K33" s="295"/>
      <c r="L33" s="265"/>
      <c r="M33" s="265"/>
      <c r="N33" s="265"/>
      <c r="O33" s="265"/>
      <c r="P33" s="265"/>
      <c r="Q33" s="241" t="s">
        <v>63</v>
      </c>
      <c r="R33" s="46"/>
    </row>
    <row r="34" spans="1:18" s="47" customFormat="1" x14ac:dyDescent="0.25">
      <c r="A34" s="288"/>
      <c r="B34" s="327"/>
      <c r="C34" s="268"/>
      <c r="D34" s="270" t="s">
        <v>10</v>
      </c>
      <c r="E34" s="271"/>
      <c r="F34" s="271"/>
      <c r="G34" s="271"/>
      <c r="H34" s="271"/>
      <c r="I34" s="271"/>
      <c r="J34" s="272"/>
      <c r="K34" s="297"/>
      <c r="L34" s="267"/>
      <c r="M34" s="267"/>
      <c r="N34" s="267"/>
      <c r="O34" s="267"/>
      <c r="P34" s="267"/>
      <c r="Q34" s="242"/>
      <c r="R34" s="46"/>
    </row>
    <row r="35" spans="1:18" s="47" customFormat="1" ht="15" customHeight="1" x14ac:dyDescent="0.25">
      <c r="A35" s="288"/>
      <c r="B35" s="327"/>
      <c r="C35" s="268"/>
      <c r="D35" s="84" t="s">
        <v>11</v>
      </c>
      <c r="E35" s="79">
        <f>SUM(F35:J35)</f>
        <v>4302.5649433599992</v>
      </c>
      <c r="F35" s="79">
        <f>F41+F47+F53</f>
        <v>858.5</v>
      </c>
      <c r="G35" s="79">
        <f t="shared" ref="G35:H35" si="19">G41+G47+G53</f>
        <v>845.74</v>
      </c>
      <c r="H35" s="79">
        <f t="shared" si="19"/>
        <v>832.36959999999999</v>
      </c>
      <c r="I35" s="79">
        <f t="shared" ref="I35:J35" si="20">I41+I47+I53</f>
        <v>865.66438399999993</v>
      </c>
      <c r="J35" s="79">
        <f t="shared" si="20"/>
        <v>900.29095935999999</v>
      </c>
      <c r="K35" s="295"/>
      <c r="L35" s="265"/>
      <c r="M35" s="265"/>
      <c r="N35" s="265"/>
      <c r="O35" s="265"/>
      <c r="P35" s="265"/>
      <c r="Q35" s="242"/>
      <c r="R35" s="46"/>
    </row>
    <row r="36" spans="1:18" s="47" customFormat="1" x14ac:dyDescent="0.25">
      <c r="A36" s="288"/>
      <c r="B36" s="327"/>
      <c r="C36" s="268"/>
      <c r="D36" s="84" t="s">
        <v>12</v>
      </c>
      <c r="E36" s="79">
        <f t="shared" ref="E36:E38" si="21">SUM(F36:J36)</f>
        <v>1728.1190566400001</v>
      </c>
      <c r="F36" s="79">
        <f t="shared" ref="F36:J36" si="22">F42+F48+F54</f>
        <v>319</v>
      </c>
      <c r="G36" s="79">
        <f t="shared" ref="G36:H36" si="23">G42+G48+G54</f>
        <v>331.76</v>
      </c>
      <c r="H36" s="79">
        <f t="shared" si="23"/>
        <v>345.13040000000001</v>
      </c>
      <c r="I36" s="79">
        <f t="shared" si="22"/>
        <v>358.93561600000004</v>
      </c>
      <c r="J36" s="79">
        <f t="shared" si="22"/>
        <v>373.29304064000013</v>
      </c>
      <c r="K36" s="296"/>
      <c r="L36" s="266"/>
      <c r="M36" s="266"/>
      <c r="N36" s="266"/>
      <c r="O36" s="266"/>
      <c r="P36" s="266"/>
      <c r="Q36" s="242"/>
      <c r="R36" s="46"/>
    </row>
    <row r="37" spans="1:18" s="47" customFormat="1" x14ac:dyDescent="0.25">
      <c r="A37" s="288"/>
      <c r="B37" s="327"/>
      <c r="C37" s="268"/>
      <c r="D37" s="84" t="s">
        <v>13</v>
      </c>
      <c r="E37" s="79">
        <f t="shared" si="21"/>
        <v>0</v>
      </c>
      <c r="F37" s="79">
        <f t="shared" ref="F37:J37" si="24">F43+F49+F55</f>
        <v>0</v>
      </c>
      <c r="G37" s="79">
        <f t="shared" ref="G37:H37" si="25">G43+G49+G55</f>
        <v>0</v>
      </c>
      <c r="H37" s="79">
        <f t="shared" si="25"/>
        <v>0</v>
      </c>
      <c r="I37" s="79">
        <f t="shared" si="24"/>
        <v>0</v>
      </c>
      <c r="J37" s="79">
        <f t="shared" si="24"/>
        <v>0</v>
      </c>
      <c r="K37" s="296"/>
      <c r="L37" s="266"/>
      <c r="M37" s="266"/>
      <c r="N37" s="266"/>
      <c r="O37" s="266"/>
      <c r="P37" s="266"/>
      <c r="Q37" s="242"/>
      <c r="R37" s="46"/>
    </row>
    <row r="38" spans="1:18" s="47" customFormat="1" x14ac:dyDescent="0.25">
      <c r="A38" s="288"/>
      <c r="B38" s="328"/>
      <c r="C38" s="268"/>
      <c r="D38" s="84" t="s">
        <v>14</v>
      </c>
      <c r="E38" s="79">
        <f t="shared" si="21"/>
        <v>0</v>
      </c>
      <c r="F38" s="79">
        <f t="shared" ref="F38:J38" si="26">F44+F50+F56</f>
        <v>0</v>
      </c>
      <c r="G38" s="79">
        <f t="shared" ref="G38:H38" si="27">G44+G50+G56</f>
        <v>0</v>
      </c>
      <c r="H38" s="79">
        <f t="shared" si="27"/>
        <v>0</v>
      </c>
      <c r="I38" s="79">
        <f t="shared" si="26"/>
        <v>0</v>
      </c>
      <c r="J38" s="79">
        <f t="shared" si="26"/>
        <v>0</v>
      </c>
      <c r="K38" s="297"/>
      <c r="L38" s="267"/>
      <c r="M38" s="267"/>
      <c r="N38" s="267"/>
      <c r="O38" s="267"/>
      <c r="P38" s="267"/>
      <c r="Q38" s="243"/>
      <c r="R38" s="46"/>
    </row>
    <row r="39" spans="1:18" s="47" customFormat="1" ht="15" customHeight="1" x14ac:dyDescent="0.25">
      <c r="A39" s="273"/>
      <c r="B39" s="276"/>
      <c r="C39" s="273"/>
      <c r="D39" s="84" t="s">
        <v>9</v>
      </c>
      <c r="E39" s="79">
        <f>SUM(E40:E44)</f>
        <v>1436.6088</v>
      </c>
      <c r="F39" s="79">
        <f t="shared" ref="F39:J39" si="28">SUM(F40:F44)</f>
        <v>280.5</v>
      </c>
      <c r="G39" s="79">
        <f t="shared" ref="G39:H39" si="29">SUM(G40:G44)</f>
        <v>280.5</v>
      </c>
      <c r="H39" s="79">
        <f t="shared" si="29"/>
        <v>280.5</v>
      </c>
      <c r="I39" s="79">
        <f t="shared" si="28"/>
        <v>291.72000000000003</v>
      </c>
      <c r="J39" s="97">
        <f t="shared" si="28"/>
        <v>303.3888</v>
      </c>
      <c r="K39" s="295"/>
      <c r="L39" s="265"/>
      <c r="M39" s="265"/>
      <c r="N39" s="265"/>
      <c r="O39" s="265"/>
      <c r="P39" s="265"/>
      <c r="Q39" s="320" t="s">
        <v>73</v>
      </c>
      <c r="R39" s="46"/>
    </row>
    <row r="40" spans="1:18" s="47" customFormat="1" x14ac:dyDescent="0.25">
      <c r="A40" s="274"/>
      <c r="B40" s="277"/>
      <c r="C40" s="274"/>
      <c r="D40" s="270" t="s">
        <v>10</v>
      </c>
      <c r="E40" s="271"/>
      <c r="F40" s="271"/>
      <c r="G40" s="271"/>
      <c r="H40" s="271"/>
      <c r="I40" s="271"/>
      <c r="J40" s="271"/>
      <c r="K40" s="297"/>
      <c r="L40" s="267"/>
      <c r="M40" s="267"/>
      <c r="N40" s="267"/>
      <c r="O40" s="267"/>
      <c r="P40" s="266"/>
      <c r="Q40" s="321"/>
      <c r="R40" s="46"/>
    </row>
    <row r="41" spans="1:18" s="47" customFormat="1" ht="15" customHeight="1" x14ac:dyDescent="0.25">
      <c r="A41" s="274"/>
      <c r="B41" s="277"/>
      <c r="C41" s="274"/>
      <c r="D41" s="84" t="s">
        <v>11</v>
      </c>
      <c r="E41" s="79">
        <f>SUM(F41:J41)</f>
        <v>1024.9682854399998</v>
      </c>
      <c r="F41" s="79">
        <v>204.5</v>
      </c>
      <c r="G41" s="79">
        <f>F41+F42-G42</f>
        <v>201.45999999999998</v>
      </c>
      <c r="H41" s="79">
        <f>G41+G42-H42</f>
        <v>198.29839999999999</v>
      </c>
      <c r="I41" s="79">
        <f t="shared" ref="H41:J42" si="30">H41*1.04</f>
        <v>206.23033599999999</v>
      </c>
      <c r="J41" s="79">
        <f t="shared" si="30"/>
        <v>214.47954944</v>
      </c>
      <c r="K41" s="295"/>
      <c r="L41" s="265"/>
      <c r="M41" s="265"/>
      <c r="N41" s="265"/>
      <c r="O41" s="265"/>
      <c r="P41" s="265"/>
      <c r="Q41" s="321"/>
      <c r="R41" s="46"/>
    </row>
    <row r="42" spans="1:18" s="47" customFormat="1" x14ac:dyDescent="0.25">
      <c r="A42" s="274"/>
      <c r="B42" s="277"/>
      <c r="C42" s="274"/>
      <c r="D42" s="84" t="s">
        <v>12</v>
      </c>
      <c r="E42" s="79">
        <f t="shared" ref="E42:E44" si="31">SUM(F42:J42)</f>
        <v>411.6405145600001</v>
      </c>
      <c r="F42" s="79">
        <v>76</v>
      </c>
      <c r="G42" s="79">
        <f>F42*1.04</f>
        <v>79.040000000000006</v>
      </c>
      <c r="H42" s="79">
        <f t="shared" si="30"/>
        <v>82.201600000000013</v>
      </c>
      <c r="I42" s="79">
        <f t="shared" si="30"/>
        <v>85.489664000000019</v>
      </c>
      <c r="J42" s="79">
        <f t="shared" si="30"/>
        <v>88.909250560000018</v>
      </c>
      <c r="K42" s="296"/>
      <c r="L42" s="266"/>
      <c r="M42" s="266"/>
      <c r="N42" s="266"/>
      <c r="O42" s="266"/>
      <c r="P42" s="266"/>
      <c r="Q42" s="321"/>
      <c r="R42" s="46"/>
    </row>
    <row r="43" spans="1:18" s="47" customFormat="1" x14ac:dyDescent="0.25">
      <c r="A43" s="274"/>
      <c r="B43" s="277"/>
      <c r="C43" s="274"/>
      <c r="D43" s="84" t="s">
        <v>13</v>
      </c>
      <c r="E43" s="79">
        <f t="shared" si="31"/>
        <v>0</v>
      </c>
      <c r="F43" s="79"/>
      <c r="G43" s="79"/>
      <c r="H43" s="79"/>
      <c r="I43" s="79"/>
      <c r="J43" s="97"/>
      <c r="K43" s="296"/>
      <c r="L43" s="266"/>
      <c r="M43" s="266"/>
      <c r="N43" s="266"/>
      <c r="O43" s="266"/>
      <c r="P43" s="266"/>
      <c r="Q43" s="321"/>
      <c r="R43" s="46"/>
    </row>
    <row r="44" spans="1:18" s="47" customFormat="1" x14ac:dyDescent="0.25">
      <c r="A44" s="275"/>
      <c r="B44" s="278"/>
      <c r="C44" s="275"/>
      <c r="D44" s="84" t="s">
        <v>14</v>
      </c>
      <c r="E44" s="79">
        <f t="shared" si="31"/>
        <v>0</v>
      </c>
      <c r="F44" s="79"/>
      <c r="G44" s="79"/>
      <c r="H44" s="79"/>
      <c r="I44" s="79"/>
      <c r="J44" s="97"/>
      <c r="K44" s="297"/>
      <c r="L44" s="267"/>
      <c r="M44" s="267"/>
      <c r="N44" s="267"/>
      <c r="O44" s="267"/>
      <c r="P44" s="267"/>
      <c r="Q44" s="322"/>
      <c r="R44" s="46"/>
    </row>
    <row r="45" spans="1:18" s="47" customFormat="1" ht="15" customHeight="1" x14ac:dyDescent="0.25">
      <c r="A45" s="273"/>
      <c r="B45" s="276"/>
      <c r="C45" s="273"/>
      <c r="D45" s="84" t="s">
        <v>9</v>
      </c>
      <c r="E45" s="79">
        <f>SUM(E46:E50)</f>
        <v>4478.8392000000003</v>
      </c>
      <c r="F45" s="79">
        <f t="shared" ref="F45:J45" si="32">SUM(F46:F50)</f>
        <v>874.5</v>
      </c>
      <c r="G45" s="79">
        <f t="shared" si="32"/>
        <v>874.5</v>
      </c>
      <c r="H45" s="79">
        <f t="shared" si="32"/>
        <v>874.5</v>
      </c>
      <c r="I45" s="79">
        <f t="shared" si="32"/>
        <v>909.48</v>
      </c>
      <c r="J45" s="97">
        <f t="shared" si="32"/>
        <v>945.8592000000001</v>
      </c>
      <c r="K45" s="295"/>
      <c r="L45" s="265"/>
      <c r="M45" s="265"/>
      <c r="N45" s="265"/>
      <c r="O45" s="265"/>
      <c r="P45" s="265"/>
      <c r="Q45" s="320" t="s">
        <v>74</v>
      </c>
      <c r="R45" s="46"/>
    </row>
    <row r="46" spans="1:18" s="47" customFormat="1" x14ac:dyDescent="0.25">
      <c r="A46" s="274"/>
      <c r="B46" s="277"/>
      <c r="C46" s="274"/>
      <c r="D46" s="270" t="s">
        <v>10</v>
      </c>
      <c r="E46" s="271"/>
      <c r="F46" s="271"/>
      <c r="G46" s="271"/>
      <c r="H46" s="271"/>
      <c r="I46" s="271"/>
      <c r="J46" s="271"/>
      <c r="K46" s="297"/>
      <c r="L46" s="267"/>
      <c r="M46" s="267"/>
      <c r="N46" s="267"/>
      <c r="O46" s="267"/>
      <c r="P46" s="266"/>
      <c r="Q46" s="321"/>
      <c r="R46" s="46"/>
    </row>
    <row r="47" spans="1:18" s="47" customFormat="1" ht="15" customHeight="1" x14ac:dyDescent="0.25">
      <c r="A47" s="274"/>
      <c r="B47" s="277"/>
      <c r="C47" s="274"/>
      <c r="D47" s="84" t="s">
        <v>11</v>
      </c>
      <c r="E47" s="79">
        <f>SUM(F47:J47)</f>
        <v>3195.4002255360001</v>
      </c>
      <c r="F47" s="79">
        <v>637.6</v>
      </c>
      <c r="G47" s="79">
        <f>F47+F48-G48</f>
        <v>628.12400000000002</v>
      </c>
      <c r="H47" s="79">
        <f>G47+G48-H48</f>
        <v>618.16895999999997</v>
      </c>
      <c r="I47" s="79">
        <f t="shared" ref="I47:J48" si="33">H47*1.04</f>
        <v>642.89571839999996</v>
      </c>
      <c r="J47" s="79">
        <f t="shared" si="33"/>
        <v>668.61154713600001</v>
      </c>
      <c r="K47" s="295"/>
      <c r="L47" s="265"/>
      <c r="M47" s="265"/>
      <c r="N47" s="265"/>
      <c r="O47" s="265"/>
      <c r="P47" s="265"/>
      <c r="Q47" s="321"/>
      <c r="R47" s="46"/>
    </row>
    <row r="48" spans="1:18" s="47" customFormat="1" x14ac:dyDescent="0.25">
      <c r="A48" s="274"/>
      <c r="B48" s="277"/>
      <c r="C48" s="274"/>
      <c r="D48" s="84" t="s">
        <v>12</v>
      </c>
      <c r="E48" s="79">
        <f t="shared" ref="E48:E50" si="34">SUM(F48:J48)</f>
        <v>1283.4389744640002</v>
      </c>
      <c r="F48" s="79">
        <v>236.9</v>
      </c>
      <c r="G48" s="79">
        <f>F48*1.04</f>
        <v>246.376</v>
      </c>
      <c r="H48" s="79">
        <f>G48*1.04+0.1</f>
        <v>256.33104000000003</v>
      </c>
      <c r="I48" s="79">
        <f t="shared" si="33"/>
        <v>266.58428160000005</v>
      </c>
      <c r="J48" s="79">
        <f t="shared" si="33"/>
        <v>277.24765286400009</v>
      </c>
      <c r="K48" s="296"/>
      <c r="L48" s="266"/>
      <c r="M48" s="266"/>
      <c r="N48" s="266"/>
      <c r="O48" s="266"/>
      <c r="P48" s="266"/>
      <c r="Q48" s="321"/>
      <c r="R48" s="46"/>
    </row>
    <row r="49" spans="1:18" s="47" customFormat="1" x14ac:dyDescent="0.25">
      <c r="A49" s="274"/>
      <c r="B49" s="277"/>
      <c r="C49" s="274"/>
      <c r="D49" s="84" t="s">
        <v>13</v>
      </c>
      <c r="E49" s="79">
        <f t="shared" si="34"/>
        <v>0</v>
      </c>
      <c r="F49" s="79"/>
      <c r="G49" s="79"/>
      <c r="H49" s="79"/>
      <c r="I49" s="79"/>
      <c r="J49" s="97"/>
      <c r="K49" s="296"/>
      <c r="L49" s="266"/>
      <c r="M49" s="266"/>
      <c r="N49" s="266"/>
      <c r="O49" s="266"/>
      <c r="P49" s="266"/>
      <c r="Q49" s="321"/>
      <c r="R49" s="46"/>
    </row>
    <row r="50" spans="1:18" s="47" customFormat="1" x14ac:dyDescent="0.25">
      <c r="A50" s="275"/>
      <c r="B50" s="278"/>
      <c r="C50" s="275"/>
      <c r="D50" s="84" t="s">
        <v>14</v>
      </c>
      <c r="E50" s="79">
        <f t="shared" si="34"/>
        <v>0</v>
      </c>
      <c r="F50" s="79"/>
      <c r="G50" s="79"/>
      <c r="H50" s="79"/>
      <c r="I50" s="79"/>
      <c r="J50" s="97"/>
      <c r="K50" s="297"/>
      <c r="L50" s="267"/>
      <c r="M50" s="267"/>
      <c r="N50" s="267"/>
      <c r="O50" s="267"/>
      <c r="P50" s="267"/>
      <c r="Q50" s="322"/>
      <c r="R50" s="46"/>
    </row>
    <row r="51" spans="1:18" s="47" customFormat="1" ht="15" customHeight="1" x14ac:dyDescent="0.25">
      <c r="A51" s="273"/>
      <c r="B51" s="276"/>
      <c r="C51" s="273"/>
      <c r="D51" s="84" t="s">
        <v>9</v>
      </c>
      <c r="E51" s="79">
        <f>SUM(E52:E56)</f>
        <v>115.236</v>
      </c>
      <c r="F51" s="79">
        <f t="shared" ref="F51:J51" si="35">SUM(F52:F56)</f>
        <v>22.5</v>
      </c>
      <c r="G51" s="79">
        <f t="shared" si="35"/>
        <v>22.5</v>
      </c>
      <c r="H51" s="79">
        <f t="shared" si="35"/>
        <v>22.5</v>
      </c>
      <c r="I51" s="79">
        <f t="shared" si="35"/>
        <v>23.4</v>
      </c>
      <c r="J51" s="97">
        <f t="shared" si="35"/>
        <v>24.335999999999999</v>
      </c>
      <c r="K51" s="295"/>
      <c r="L51" s="265"/>
      <c r="M51" s="265"/>
      <c r="N51" s="265"/>
      <c r="O51" s="265"/>
      <c r="P51" s="265"/>
      <c r="Q51" s="320" t="s">
        <v>62</v>
      </c>
      <c r="R51" s="46"/>
    </row>
    <row r="52" spans="1:18" s="47" customFormat="1" x14ac:dyDescent="0.25">
      <c r="A52" s="274"/>
      <c r="B52" s="277"/>
      <c r="C52" s="274"/>
      <c r="D52" s="270" t="s">
        <v>10</v>
      </c>
      <c r="E52" s="271"/>
      <c r="F52" s="271"/>
      <c r="G52" s="271"/>
      <c r="H52" s="271"/>
      <c r="I52" s="271"/>
      <c r="J52" s="271"/>
      <c r="K52" s="297"/>
      <c r="L52" s="267"/>
      <c r="M52" s="267"/>
      <c r="N52" s="267"/>
      <c r="O52" s="267"/>
      <c r="P52" s="266"/>
      <c r="Q52" s="321"/>
      <c r="R52" s="46"/>
    </row>
    <row r="53" spans="1:18" s="47" customFormat="1" ht="15" customHeight="1" x14ac:dyDescent="0.25">
      <c r="A53" s="274"/>
      <c r="B53" s="277"/>
      <c r="C53" s="274"/>
      <c r="D53" s="84" t="s">
        <v>11</v>
      </c>
      <c r="E53" s="79">
        <f>SUM(F53:J53)</f>
        <v>82.196432384000005</v>
      </c>
      <c r="F53" s="79">
        <v>16.399999999999999</v>
      </c>
      <c r="G53" s="79">
        <f>F53+F54-G54</f>
        <v>16.155999999999999</v>
      </c>
      <c r="H53" s="79">
        <f>G53+G54-H54</f>
        <v>15.902240000000001</v>
      </c>
      <c r="I53" s="79">
        <f t="shared" ref="H53:J54" si="36">H53*1.04</f>
        <v>16.538329600000001</v>
      </c>
      <c r="J53" s="79">
        <f t="shared" si="36"/>
        <v>17.199862784</v>
      </c>
      <c r="K53" s="295"/>
      <c r="L53" s="265"/>
      <c r="M53" s="265"/>
      <c r="N53" s="265"/>
      <c r="O53" s="265"/>
      <c r="P53" s="265"/>
      <c r="Q53" s="321"/>
      <c r="R53" s="46"/>
    </row>
    <row r="54" spans="1:18" s="47" customFormat="1" x14ac:dyDescent="0.25">
      <c r="A54" s="274"/>
      <c r="B54" s="277"/>
      <c r="C54" s="274"/>
      <c r="D54" s="84" t="s">
        <v>12</v>
      </c>
      <c r="E54" s="79">
        <f t="shared" ref="E54:E56" si="37">SUM(F54:J54)</f>
        <v>33.039567615999999</v>
      </c>
      <c r="F54" s="79">
        <v>6.1</v>
      </c>
      <c r="G54" s="79">
        <f>F54*1.04</f>
        <v>6.3439999999999994</v>
      </c>
      <c r="H54" s="79">
        <f t="shared" si="36"/>
        <v>6.5977599999999992</v>
      </c>
      <c r="I54" s="79">
        <f t="shared" si="36"/>
        <v>6.8616703999999995</v>
      </c>
      <c r="J54" s="79">
        <f t="shared" si="36"/>
        <v>7.1361372159999998</v>
      </c>
      <c r="K54" s="296"/>
      <c r="L54" s="266"/>
      <c r="M54" s="266"/>
      <c r="N54" s="266"/>
      <c r="O54" s="266"/>
      <c r="P54" s="266"/>
      <c r="Q54" s="321"/>
      <c r="R54" s="46"/>
    </row>
    <row r="55" spans="1:18" s="47" customFormat="1" x14ac:dyDescent="0.25">
      <c r="A55" s="274"/>
      <c r="B55" s="277"/>
      <c r="C55" s="274"/>
      <c r="D55" s="84" t="s">
        <v>13</v>
      </c>
      <c r="E55" s="79">
        <f t="shared" si="37"/>
        <v>0</v>
      </c>
      <c r="F55" s="79"/>
      <c r="G55" s="79"/>
      <c r="H55" s="79"/>
      <c r="I55" s="79"/>
      <c r="J55" s="97"/>
      <c r="K55" s="296"/>
      <c r="L55" s="266"/>
      <c r="M55" s="266"/>
      <c r="N55" s="266"/>
      <c r="O55" s="266"/>
      <c r="P55" s="266"/>
      <c r="Q55" s="321"/>
      <c r="R55" s="46"/>
    </row>
    <row r="56" spans="1:18" s="47" customFormat="1" x14ac:dyDescent="0.25">
      <c r="A56" s="275"/>
      <c r="B56" s="278"/>
      <c r="C56" s="275"/>
      <c r="D56" s="84" t="s">
        <v>14</v>
      </c>
      <c r="E56" s="79">
        <f t="shared" si="37"/>
        <v>0</v>
      </c>
      <c r="F56" s="79"/>
      <c r="G56" s="79"/>
      <c r="H56" s="79"/>
      <c r="I56" s="79"/>
      <c r="J56" s="97"/>
      <c r="K56" s="297"/>
      <c r="L56" s="267"/>
      <c r="M56" s="267"/>
      <c r="N56" s="267"/>
      <c r="O56" s="267"/>
      <c r="P56" s="267"/>
      <c r="Q56" s="322"/>
      <c r="R56" s="46"/>
    </row>
    <row r="57" spans="1:18" s="47" customFormat="1" x14ac:dyDescent="0.25">
      <c r="A57" s="248"/>
      <c r="B57" s="269" t="s">
        <v>96</v>
      </c>
      <c r="C57" s="248"/>
      <c r="D57" s="84" t="s">
        <v>9</v>
      </c>
      <c r="E57" s="79">
        <f t="shared" ref="E57:J57" si="38">SUM(E58:E62)</f>
        <v>77343.466560000001</v>
      </c>
      <c r="F57" s="79">
        <f t="shared" si="38"/>
        <v>14670.8</v>
      </c>
      <c r="G57" s="79">
        <f t="shared" si="38"/>
        <v>15125.4</v>
      </c>
      <c r="H57" s="79">
        <f t="shared" si="38"/>
        <v>15631.6</v>
      </c>
      <c r="I57" s="79">
        <f t="shared" si="38"/>
        <v>15900.964</v>
      </c>
      <c r="J57" s="97">
        <f t="shared" si="38"/>
        <v>16014.702560000002</v>
      </c>
      <c r="K57" s="248"/>
      <c r="L57" s="248"/>
      <c r="M57" s="248"/>
      <c r="N57" s="248"/>
      <c r="O57" s="317"/>
      <c r="P57" s="248"/>
      <c r="Q57" s="314"/>
      <c r="R57" s="46"/>
    </row>
    <row r="58" spans="1:18" s="47" customFormat="1" x14ac:dyDescent="0.25">
      <c r="A58" s="249"/>
      <c r="B58" s="269"/>
      <c r="C58" s="249"/>
      <c r="D58" s="270" t="s">
        <v>10</v>
      </c>
      <c r="E58" s="271"/>
      <c r="F58" s="271"/>
      <c r="G58" s="271"/>
      <c r="H58" s="271"/>
      <c r="I58" s="271"/>
      <c r="J58" s="271"/>
      <c r="K58" s="249"/>
      <c r="L58" s="249"/>
      <c r="M58" s="249"/>
      <c r="N58" s="249"/>
      <c r="O58" s="318"/>
      <c r="P58" s="249"/>
      <c r="Q58" s="315"/>
      <c r="R58" s="46"/>
    </row>
    <row r="59" spans="1:18" s="47" customFormat="1" x14ac:dyDescent="0.25">
      <c r="A59" s="249"/>
      <c r="B59" s="269"/>
      <c r="C59" s="249"/>
      <c r="D59" s="84" t="s">
        <v>11</v>
      </c>
      <c r="E59" s="79">
        <f>SUM(F59:J59)</f>
        <v>9718.8875033600016</v>
      </c>
      <c r="F59" s="79">
        <f t="shared" ref="F59:J62" si="39">F11+F35</f>
        <v>1858.5</v>
      </c>
      <c r="G59" s="79">
        <f t="shared" ref="G59:H59" si="40">G11+G35</f>
        <v>1885.74</v>
      </c>
      <c r="H59" s="79">
        <f t="shared" si="40"/>
        <v>1913.9696000000001</v>
      </c>
      <c r="I59" s="79">
        <f t="shared" si="39"/>
        <v>1990.528384</v>
      </c>
      <c r="J59" s="97">
        <f t="shared" si="39"/>
        <v>2070.1495193600003</v>
      </c>
      <c r="K59" s="249"/>
      <c r="L59" s="249"/>
      <c r="M59" s="249"/>
      <c r="N59" s="249"/>
      <c r="O59" s="318"/>
      <c r="P59" s="249"/>
      <c r="Q59" s="315"/>
      <c r="R59" s="46"/>
    </row>
    <row r="60" spans="1:18" s="47" customFormat="1" x14ac:dyDescent="0.25">
      <c r="A60" s="249"/>
      <c r="B60" s="269"/>
      <c r="C60" s="249"/>
      <c r="D60" s="84" t="s">
        <v>12</v>
      </c>
      <c r="E60" s="79">
        <f t="shared" ref="E60:E62" si="41">SUM(F60:J60)</f>
        <v>41384.579056640003</v>
      </c>
      <c r="F60" s="79">
        <f t="shared" si="39"/>
        <v>7812.3</v>
      </c>
      <c r="G60" s="79">
        <f t="shared" ref="G60:H60" si="42">G12+G36</f>
        <v>8129.66</v>
      </c>
      <c r="H60" s="79">
        <f t="shared" si="42"/>
        <v>8447.6304</v>
      </c>
      <c r="I60" s="79">
        <f t="shared" si="39"/>
        <v>8480.4356160000007</v>
      </c>
      <c r="J60" s="97">
        <f t="shared" si="39"/>
        <v>8514.5530406400012</v>
      </c>
      <c r="K60" s="249"/>
      <c r="L60" s="249"/>
      <c r="M60" s="249"/>
      <c r="N60" s="249"/>
      <c r="O60" s="318"/>
      <c r="P60" s="249"/>
      <c r="Q60" s="315"/>
      <c r="R60" s="46"/>
    </row>
    <row r="61" spans="1:18" s="47" customFormat="1" x14ac:dyDescent="0.25">
      <c r="A61" s="249"/>
      <c r="B61" s="269"/>
      <c r="C61" s="249"/>
      <c r="D61" s="84" t="s">
        <v>13</v>
      </c>
      <c r="E61" s="79">
        <f t="shared" si="41"/>
        <v>0</v>
      </c>
      <c r="F61" s="79">
        <f t="shared" si="39"/>
        <v>0</v>
      </c>
      <c r="G61" s="79">
        <f t="shared" ref="G61:H61" si="43">G13+G37</f>
        <v>0</v>
      </c>
      <c r="H61" s="79">
        <f t="shared" si="43"/>
        <v>0</v>
      </c>
      <c r="I61" s="79">
        <f t="shared" si="39"/>
        <v>0</v>
      </c>
      <c r="J61" s="97">
        <f t="shared" si="39"/>
        <v>0</v>
      </c>
      <c r="K61" s="249"/>
      <c r="L61" s="249"/>
      <c r="M61" s="249"/>
      <c r="N61" s="249"/>
      <c r="O61" s="318"/>
      <c r="P61" s="249"/>
      <c r="Q61" s="315"/>
      <c r="R61" s="46"/>
    </row>
    <row r="62" spans="1:18" s="47" customFormat="1" x14ac:dyDescent="0.25">
      <c r="A62" s="250"/>
      <c r="B62" s="269"/>
      <c r="C62" s="250"/>
      <c r="D62" s="84" t="s">
        <v>14</v>
      </c>
      <c r="E62" s="79">
        <f t="shared" si="41"/>
        <v>26240</v>
      </c>
      <c r="F62" s="79">
        <f t="shared" si="39"/>
        <v>5000</v>
      </c>
      <c r="G62" s="79">
        <f t="shared" ref="G62:H62" si="44">G14+G38</f>
        <v>5110</v>
      </c>
      <c r="H62" s="79">
        <f t="shared" si="44"/>
        <v>5270</v>
      </c>
      <c r="I62" s="79">
        <f t="shared" si="39"/>
        <v>5430</v>
      </c>
      <c r="J62" s="97">
        <f t="shared" si="39"/>
        <v>5430</v>
      </c>
      <c r="K62" s="250"/>
      <c r="L62" s="250"/>
      <c r="M62" s="250"/>
      <c r="N62" s="250"/>
      <c r="O62" s="319"/>
      <c r="P62" s="250"/>
      <c r="Q62" s="316"/>
      <c r="R62" s="46"/>
    </row>
    <row r="63" spans="1:18" hidden="1" x14ac:dyDescent="0.25">
      <c r="A63" s="4" t="s">
        <v>20</v>
      </c>
      <c r="B63" s="337" t="s">
        <v>21</v>
      </c>
      <c r="C63" s="337"/>
      <c r="D63" s="337"/>
      <c r="E63" s="337"/>
      <c r="F63" s="337"/>
      <c r="G63" s="337"/>
      <c r="H63" s="337"/>
      <c r="I63" s="337"/>
      <c r="J63" s="337"/>
      <c r="K63" s="338"/>
      <c r="L63" s="338"/>
      <c r="M63" s="338"/>
      <c r="N63" s="338"/>
      <c r="O63" s="338"/>
      <c r="P63" s="338"/>
      <c r="Q63" s="338"/>
      <c r="R63" s="1"/>
    </row>
    <row r="64" spans="1:18" hidden="1" x14ac:dyDescent="0.25">
      <c r="A64" s="330" t="s">
        <v>25</v>
      </c>
      <c r="B64" s="339" t="s">
        <v>79</v>
      </c>
      <c r="C64" s="329"/>
      <c r="D64" s="3" t="s">
        <v>9</v>
      </c>
      <c r="E64" s="4">
        <f t="shared" ref="E64" si="45">SUM(E65:E69)</f>
        <v>0</v>
      </c>
      <c r="F64" s="4">
        <f t="shared" ref="F64" si="46">SUM(F65:F69)</f>
        <v>0</v>
      </c>
      <c r="G64" s="121"/>
      <c r="H64" s="121"/>
      <c r="I64" s="72">
        <f t="shared" ref="I64" si="47">SUM(I65:I69)</f>
        <v>0</v>
      </c>
      <c r="J64" s="72">
        <f t="shared" ref="J64" si="48">SUM(J65:J69)</f>
        <v>0</v>
      </c>
      <c r="K64" s="5"/>
      <c r="L64" s="5"/>
      <c r="M64" s="122"/>
      <c r="N64" s="122"/>
      <c r="O64" s="5"/>
      <c r="P64" s="5"/>
      <c r="Q64" s="343" t="s">
        <v>63</v>
      </c>
      <c r="R64" s="1"/>
    </row>
    <row r="65" spans="1:18" hidden="1" x14ac:dyDescent="0.25">
      <c r="A65" s="330"/>
      <c r="B65" s="339"/>
      <c r="C65" s="329"/>
      <c r="D65" s="323" t="s">
        <v>10</v>
      </c>
      <c r="E65" s="324"/>
      <c r="F65" s="324"/>
      <c r="G65" s="324"/>
      <c r="H65" s="324"/>
      <c r="I65" s="324"/>
      <c r="J65" s="325"/>
      <c r="K65" s="5"/>
      <c r="L65" s="5"/>
      <c r="M65" s="122"/>
      <c r="N65" s="122"/>
      <c r="O65" s="5"/>
      <c r="P65" s="5"/>
      <c r="Q65" s="344"/>
      <c r="R65" s="1"/>
    </row>
    <row r="66" spans="1:18" hidden="1" x14ac:dyDescent="0.25">
      <c r="A66" s="330"/>
      <c r="B66" s="339"/>
      <c r="C66" s="329"/>
      <c r="D66" s="3" t="s">
        <v>11</v>
      </c>
      <c r="E66" s="4">
        <f t="shared" ref="E66:E69" si="49">F66+I66+J66</f>
        <v>0</v>
      </c>
      <c r="F66" s="7">
        <f>F72+F78+F84</f>
        <v>0</v>
      </c>
      <c r="G66" s="121"/>
      <c r="H66" s="121"/>
      <c r="I66" s="72">
        <f t="shared" ref="I66:J66" si="50">I72+I78+I84</f>
        <v>0</v>
      </c>
      <c r="J66" s="72">
        <f t="shared" si="50"/>
        <v>0</v>
      </c>
      <c r="K66" s="5"/>
      <c r="L66" s="5"/>
      <c r="M66" s="122"/>
      <c r="N66" s="122"/>
      <c r="O66" s="5"/>
      <c r="P66" s="5"/>
      <c r="Q66" s="344"/>
      <c r="R66" s="1"/>
    </row>
    <row r="67" spans="1:18" hidden="1" x14ac:dyDescent="0.25">
      <c r="A67" s="330"/>
      <c r="B67" s="339"/>
      <c r="C67" s="329"/>
      <c r="D67" s="3" t="s">
        <v>12</v>
      </c>
      <c r="E67" s="4">
        <f t="shared" si="49"/>
        <v>0</v>
      </c>
      <c r="F67" s="7">
        <f t="shared" ref="F67:J67" si="51">F73+F79+F85</f>
        <v>0</v>
      </c>
      <c r="G67" s="121"/>
      <c r="H67" s="121"/>
      <c r="I67" s="72">
        <f t="shared" si="51"/>
        <v>0</v>
      </c>
      <c r="J67" s="72">
        <f t="shared" si="51"/>
        <v>0</v>
      </c>
      <c r="K67" s="5"/>
      <c r="L67" s="5"/>
      <c r="M67" s="122"/>
      <c r="N67" s="122"/>
      <c r="O67" s="5"/>
      <c r="P67" s="5"/>
      <c r="Q67" s="344"/>
      <c r="R67" s="1"/>
    </row>
    <row r="68" spans="1:18" hidden="1" x14ac:dyDescent="0.25">
      <c r="A68" s="330"/>
      <c r="B68" s="339"/>
      <c r="C68" s="329"/>
      <c r="D68" s="3" t="s">
        <v>13</v>
      </c>
      <c r="E68" s="4">
        <f t="shared" si="49"/>
        <v>0</v>
      </c>
      <c r="F68" s="7">
        <f t="shared" ref="F68:J68" si="52">F74+F80+F86</f>
        <v>0</v>
      </c>
      <c r="G68" s="121"/>
      <c r="H68" s="121"/>
      <c r="I68" s="72">
        <f t="shared" si="52"/>
        <v>0</v>
      </c>
      <c r="J68" s="72">
        <f t="shared" si="52"/>
        <v>0</v>
      </c>
      <c r="K68" s="5"/>
      <c r="L68" s="5"/>
      <c r="M68" s="122"/>
      <c r="N68" s="122"/>
      <c r="O68" s="5"/>
      <c r="P68" s="5"/>
      <c r="Q68" s="344"/>
      <c r="R68" s="1"/>
    </row>
    <row r="69" spans="1:18" hidden="1" x14ac:dyDescent="0.25">
      <c r="A69" s="330"/>
      <c r="B69" s="339"/>
      <c r="C69" s="329"/>
      <c r="D69" s="3" t="s">
        <v>14</v>
      </c>
      <c r="E69" s="4">
        <f t="shared" si="49"/>
        <v>0</v>
      </c>
      <c r="F69" s="7">
        <f t="shared" ref="F69:J69" si="53">F75+F81+F87</f>
        <v>0</v>
      </c>
      <c r="G69" s="121"/>
      <c r="H69" s="121"/>
      <c r="I69" s="72">
        <f t="shared" si="53"/>
        <v>0</v>
      </c>
      <c r="J69" s="72">
        <f t="shared" si="53"/>
        <v>0</v>
      </c>
      <c r="K69" s="5"/>
      <c r="L69" s="5"/>
      <c r="M69" s="122"/>
      <c r="N69" s="122"/>
      <c r="O69" s="5"/>
      <c r="P69" s="5"/>
      <c r="Q69" s="345"/>
      <c r="R69" s="1"/>
    </row>
    <row r="70" spans="1:18" hidden="1" x14ac:dyDescent="0.25">
      <c r="A70" s="331"/>
      <c r="B70" s="340"/>
      <c r="C70" s="331"/>
      <c r="D70" s="3" t="s">
        <v>9</v>
      </c>
      <c r="E70" s="7">
        <f>SUM(E71:E75)</f>
        <v>0</v>
      </c>
      <c r="F70" s="7">
        <f t="shared" ref="F70:J70" si="54">SUM(F71:F75)</f>
        <v>0</v>
      </c>
      <c r="G70" s="121"/>
      <c r="H70" s="121"/>
      <c r="I70" s="72">
        <f t="shared" si="54"/>
        <v>0</v>
      </c>
      <c r="J70" s="72">
        <f t="shared" si="54"/>
        <v>0</v>
      </c>
      <c r="K70" s="3"/>
      <c r="L70" s="3"/>
      <c r="M70" s="3"/>
      <c r="N70" s="3"/>
      <c r="O70" s="3"/>
      <c r="P70" s="3"/>
      <c r="Q70" s="343" t="s">
        <v>73</v>
      </c>
      <c r="R70" s="1"/>
    </row>
    <row r="71" spans="1:18" hidden="1" x14ac:dyDescent="0.25">
      <c r="A71" s="332"/>
      <c r="B71" s="341"/>
      <c r="C71" s="332"/>
      <c r="D71" s="323" t="s">
        <v>10</v>
      </c>
      <c r="E71" s="324"/>
      <c r="F71" s="324"/>
      <c r="G71" s="324"/>
      <c r="H71" s="324"/>
      <c r="I71" s="324"/>
      <c r="J71" s="325"/>
      <c r="K71" s="3"/>
      <c r="L71" s="3"/>
      <c r="M71" s="3"/>
      <c r="N71" s="3"/>
      <c r="O71" s="3"/>
      <c r="P71" s="3"/>
      <c r="Q71" s="344"/>
      <c r="R71" s="1"/>
    </row>
    <row r="72" spans="1:18" hidden="1" x14ac:dyDescent="0.25">
      <c r="A72" s="332"/>
      <c r="B72" s="341"/>
      <c r="C72" s="332"/>
      <c r="D72" s="3" t="s">
        <v>11</v>
      </c>
      <c r="E72" s="7">
        <f>F72+I72+J72</f>
        <v>0</v>
      </c>
      <c r="F72" s="7"/>
      <c r="G72" s="121"/>
      <c r="H72" s="121"/>
      <c r="I72" s="72"/>
      <c r="J72" s="72"/>
      <c r="K72" s="3"/>
      <c r="L72" s="3"/>
      <c r="M72" s="3"/>
      <c r="N72" s="3"/>
      <c r="O72" s="3"/>
      <c r="P72" s="3"/>
      <c r="Q72" s="344"/>
      <c r="R72" s="1"/>
    </row>
    <row r="73" spans="1:18" hidden="1" x14ac:dyDescent="0.25">
      <c r="A73" s="332"/>
      <c r="B73" s="341"/>
      <c r="C73" s="332"/>
      <c r="D73" s="3" t="s">
        <v>12</v>
      </c>
      <c r="E73" s="7">
        <f t="shared" ref="E73:E75" si="55">F73+I73+J73</f>
        <v>0</v>
      </c>
      <c r="F73" s="7"/>
      <c r="G73" s="121"/>
      <c r="H73" s="121"/>
      <c r="I73" s="72"/>
      <c r="J73" s="72"/>
      <c r="K73" s="3"/>
      <c r="L73" s="3"/>
      <c r="M73" s="3"/>
      <c r="N73" s="3"/>
      <c r="O73" s="3"/>
      <c r="P73" s="3"/>
      <c r="Q73" s="344"/>
      <c r="R73" s="1"/>
    </row>
    <row r="74" spans="1:18" hidden="1" x14ac:dyDescent="0.25">
      <c r="A74" s="332"/>
      <c r="B74" s="341"/>
      <c r="C74" s="332"/>
      <c r="D74" s="3" t="s">
        <v>13</v>
      </c>
      <c r="E74" s="7">
        <f t="shared" si="55"/>
        <v>0</v>
      </c>
      <c r="F74" s="7"/>
      <c r="G74" s="121"/>
      <c r="H74" s="121"/>
      <c r="I74" s="72"/>
      <c r="J74" s="72"/>
      <c r="K74" s="3"/>
      <c r="L74" s="3"/>
      <c r="M74" s="3"/>
      <c r="N74" s="3"/>
      <c r="O74" s="3"/>
      <c r="P74" s="3"/>
      <c r="Q74" s="344"/>
      <c r="R74" s="1"/>
    </row>
    <row r="75" spans="1:18" hidden="1" x14ac:dyDescent="0.25">
      <c r="A75" s="333"/>
      <c r="B75" s="342"/>
      <c r="C75" s="333"/>
      <c r="D75" s="3" t="s">
        <v>14</v>
      </c>
      <c r="E75" s="7">
        <f t="shared" si="55"/>
        <v>0</v>
      </c>
      <c r="F75" s="7"/>
      <c r="G75" s="121"/>
      <c r="H75" s="121"/>
      <c r="I75" s="72"/>
      <c r="J75" s="72"/>
      <c r="K75" s="3"/>
      <c r="L75" s="3"/>
      <c r="M75" s="3"/>
      <c r="N75" s="3"/>
      <c r="O75" s="3"/>
      <c r="P75" s="3"/>
      <c r="Q75" s="345"/>
      <c r="R75" s="1"/>
    </row>
    <row r="76" spans="1:18" hidden="1" x14ac:dyDescent="0.25">
      <c r="A76" s="331"/>
      <c r="B76" s="340"/>
      <c r="C76" s="331"/>
      <c r="D76" s="3" t="s">
        <v>9</v>
      </c>
      <c r="E76" s="7">
        <f>SUM(E77:E81)</f>
        <v>0</v>
      </c>
      <c r="F76" s="7">
        <f t="shared" ref="F76:J76" si="56">SUM(F77:F81)</f>
        <v>0</v>
      </c>
      <c r="G76" s="121"/>
      <c r="H76" s="121"/>
      <c r="I76" s="72">
        <f t="shared" si="56"/>
        <v>0</v>
      </c>
      <c r="J76" s="72">
        <f t="shared" si="56"/>
        <v>0</v>
      </c>
      <c r="K76" s="3"/>
      <c r="L76" s="3"/>
      <c r="M76" s="3"/>
      <c r="N76" s="3"/>
      <c r="O76" s="3"/>
      <c r="P76" s="3"/>
      <c r="Q76" s="343" t="s">
        <v>74</v>
      </c>
      <c r="R76" s="1"/>
    </row>
    <row r="77" spans="1:18" hidden="1" x14ac:dyDescent="0.25">
      <c r="A77" s="332"/>
      <c r="B77" s="341"/>
      <c r="C77" s="332"/>
      <c r="D77" s="323" t="s">
        <v>10</v>
      </c>
      <c r="E77" s="324"/>
      <c r="F77" s="324"/>
      <c r="G77" s="324"/>
      <c r="H77" s="324"/>
      <c r="I77" s="324"/>
      <c r="J77" s="325"/>
      <c r="K77" s="3"/>
      <c r="L77" s="3"/>
      <c r="M77" s="3"/>
      <c r="N77" s="3"/>
      <c r="O77" s="3"/>
      <c r="P77" s="3"/>
      <c r="Q77" s="344"/>
      <c r="R77" s="1"/>
    </row>
    <row r="78" spans="1:18" hidden="1" x14ac:dyDescent="0.25">
      <c r="A78" s="332"/>
      <c r="B78" s="341"/>
      <c r="C78" s="332"/>
      <c r="D78" s="3" t="s">
        <v>11</v>
      </c>
      <c r="E78" s="7">
        <f>F78+I78+J78</f>
        <v>0</v>
      </c>
      <c r="F78" s="7"/>
      <c r="G78" s="121"/>
      <c r="H78" s="121"/>
      <c r="I78" s="72"/>
      <c r="J78" s="72"/>
      <c r="K78" s="3"/>
      <c r="L78" s="3"/>
      <c r="M78" s="3"/>
      <c r="N78" s="3"/>
      <c r="O78" s="3"/>
      <c r="P78" s="3"/>
      <c r="Q78" s="344"/>
      <c r="R78" s="1"/>
    </row>
    <row r="79" spans="1:18" hidden="1" x14ac:dyDescent="0.25">
      <c r="A79" s="332"/>
      <c r="B79" s="341"/>
      <c r="C79" s="332"/>
      <c r="D79" s="3" t="s">
        <v>12</v>
      </c>
      <c r="E79" s="7">
        <f t="shared" ref="E79:E81" si="57">F79+I79+J79</f>
        <v>0</v>
      </c>
      <c r="F79" s="7"/>
      <c r="G79" s="121"/>
      <c r="H79" s="121"/>
      <c r="I79" s="72"/>
      <c r="J79" s="72"/>
      <c r="K79" s="3"/>
      <c r="L79" s="3"/>
      <c r="M79" s="3"/>
      <c r="N79" s="3"/>
      <c r="O79" s="3"/>
      <c r="P79" s="3"/>
      <c r="Q79" s="344"/>
      <c r="R79" s="1"/>
    </row>
    <row r="80" spans="1:18" hidden="1" x14ac:dyDescent="0.25">
      <c r="A80" s="332"/>
      <c r="B80" s="341"/>
      <c r="C80" s="332"/>
      <c r="D80" s="3" t="s">
        <v>13</v>
      </c>
      <c r="E80" s="7">
        <f t="shared" si="57"/>
        <v>0</v>
      </c>
      <c r="F80" s="7"/>
      <c r="G80" s="121"/>
      <c r="H80" s="121"/>
      <c r="I80" s="72"/>
      <c r="J80" s="72"/>
      <c r="K80" s="3"/>
      <c r="L80" s="3"/>
      <c r="M80" s="3"/>
      <c r="N80" s="3"/>
      <c r="O80" s="3"/>
      <c r="P80" s="3"/>
      <c r="Q80" s="344"/>
      <c r="R80" s="1"/>
    </row>
    <row r="81" spans="1:18" hidden="1" x14ac:dyDescent="0.25">
      <c r="A81" s="333"/>
      <c r="B81" s="342"/>
      <c r="C81" s="333"/>
      <c r="D81" s="3" t="s">
        <v>14</v>
      </c>
      <c r="E81" s="7">
        <f t="shared" si="57"/>
        <v>0</v>
      </c>
      <c r="F81" s="7"/>
      <c r="G81" s="121"/>
      <c r="H81" s="121"/>
      <c r="I81" s="72"/>
      <c r="J81" s="72"/>
      <c r="K81" s="3"/>
      <c r="L81" s="3"/>
      <c r="M81" s="3"/>
      <c r="N81" s="3"/>
      <c r="O81" s="3"/>
      <c r="P81" s="3"/>
      <c r="Q81" s="345"/>
      <c r="R81" s="1"/>
    </row>
    <row r="82" spans="1:18" hidden="1" x14ac:dyDescent="0.25">
      <c r="A82" s="331"/>
      <c r="B82" s="340"/>
      <c r="C82" s="331"/>
      <c r="D82" s="3" t="s">
        <v>9</v>
      </c>
      <c r="E82" s="7">
        <f>SUM(E83:E87)</f>
        <v>0</v>
      </c>
      <c r="F82" s="7">
        <f t="shared" ref="F82:J82" si="58">SUM(F83:F87)</f>
        <v>0</v>
      </c>
      <c r="G82" s="121"/>
      <c r="H82" s="121"/>
      <c r="I82" s="72">
        <f t="shared" si="58"/>
        <v>0</v>
      </c>
      <c r="J82" s="72">
        <f t="shared" si="58"/>
        <v>0</v>
      </c>
      <c r="K82" s="3"/>
      <c r="L82" s="3"/>
      <c r="M82" s="3"/>
      <c r="N82" s="3"/>
      <c r="O82" s="3"/>
      <c r="P82" s="3"/>
      <c r="Q82" s="343" t="s">
        <v>62</v>
      </c>
      <c r="R82" s="1"/>
    </row>
    <row r="83" spans="1:18" hidden="1" x14ac:dyDescent="0.25">
      <c r="A83" s="332"/>
      <c r="B83" s="341"/>
      <c r="C83" s="332"/>
      <c r="D83" s="323" t="s">
        <v>10</v>
      </c>
      <c r="E83" s="324"/>
      <c r="F83" s="324"/>
      <c r="G83" s="324"/>
      <c r="H83" s="324"/>
      <c r="I83" s="324"/>
      <c r="J83" s="325"/>
      <c r="K83" s="3"/>
      <c r="L83" s="3"/>
      <c r="M83" s="3"/>
      <c r="N83" s="3"/>
      <c r="O83" s="3"/>
      <c r="P83" s="3"/>
      <c r="Q83" s="344"/>
      <c r="R83" s="1"/>
    </row>
    <row r="84" spans="1:18" hidden="1" x14ac:dyDescent="0.25">
      <c r="A84" s="332"/>
      <c r="B84" s="341"/>
      <c r="C84" s="332"/>
      <c r="D84" s="3" t="s">
        <v>11</v>
      </c>
      <c r="E84" s="7">
        <f>F84+I84+J84</f>
        <v>0</v>
      </c>
      <c r="F84" s="7"/>
      <c r="G84" s="121"/>
      <c r="H84" s="121"/>
      <c r="I84" s="72"/>
      <c r="J84" s="72"/>
      <c r="K84" s="3"/>
      <c r="L84" s="3"/>
      <c r="M84" s="3"/>
      <c r="N84" s="3"/>
      <c r="O84" s="3"/>
      <c r="P84" s="3"/>
      <c r="Q84" s="344"/>
      <c r="R84" s="1"/>
    </row>
    <row r="85" spans="1:18" hidden="1" x14ac:dyDescent="0.25">
      <c r="A85" s="332"/>
      <c r="B85" s="341"/>
      <c r="C85" s="332"/>
      <c r="D85" s="3" t="s">
        <v>12</v>
      </c>
      <c r="E85" s="7">
        <f t="shared" ref="E85:E87" si="59">F85+I85+J85</f>
        <v>0</v>
      </c>
      <c r="F85" s="7"/>
      <c r="G85" s="121"/>
      <c r="H85" s="121"/>
      <c r="I85" s="72"/>
      <c r="J85" s="72"/>
      <c r="K85" s="3"/>
      <c r="L85" s="3"/>
      <c r="M85" s="3"/>
      <c r="N85" s="3"/>
      <c r="O85" s="3"/>
      <c r="P85" s="3"/>
      <c r="Q85" s="344"/>
      <c r="R85" s="1"/>
    </row>
    <row r="86" spans="1:18" hidden="1" x14ac:dyDescent="0.25">
      <c r="A86" s="332"/>
      <c r="B86" s="341"/>
      <c r="C86" s="332"/>
      <c r="D86" s="3" t="s">
        <v>13</v>
      </c>
      <c r="E86" s="7">
        <f t="shared" si="59"/>
        <v>0</v>
      </c>
      <c r="F86" s="7"/>
      <c r="G86" s="121"/>
      <c r="H86" s="121"/>
      <c r="I86" s="72"/>
      <c r="J86" s="72"/>
      <c r="K86" s="3"/>
      <c r="L86" s="3"/>
      <c r="M86" s="3"/>
      <c r="N86" s="3"/>
      <c r="O86" s="3"/>
      <c r="P86" s="3"/>
      <c r="Q86" s="344"/>
      <c r="R86" s="1"/>
    </row>
    <row r="87" spans="1:18" hidden="1" x14ac:dyDescent="0.25">
      <c r="A87" s="333"/>
      <c r="B87" s="342"/>
      <c r="C87" s="333"/>
      <c r="D87" s="3" t="s">
        <v>14</v>
      </c>
      <c r="E87" s="7">
        <f t="shared" si="59"/>
        <v>0</v>
      </c>
      <c r="F87" s="7"/>
      <c r="G87" s="121"/>
      <c r="H87" s="121"/>
      <c r="I87" s="72"/>
      <c r="J87" s="72"/>
      <c r="K87" s="3"/>
      <c r="L87" s="3"/>
      <c r="M87" s="3"/>
      <c r="N87" s="3"/>
      <c r="O87" s="3"/>
      <c r="P87" s="3"/>
      <c r="Q87" s="345"/>
      <c r="R87" s="1"/>
    </row>
    <row r="88" spans="1:18" hidden="1" x14ac:dyDescent="0.25">
      <c r="A88" s="329"/>
      <c r="B88" s="339" t="s">
        <v>23</v>
      </c>
      <c r="C88" s="329"/>
      <c r="D88" s="3" t="s">
        <v>9</v>
      </c>
      <c r="E88" s="4">
        <f t="shared" ref="E88" si="60">SUM(E89:E93)</f>
        <v>0</v>
      </c>
      <c r="F88" s="4">
        <f t="shared" ref="F88" si="61">SUM(F89:F93)</f>
        <v>0</v>
      </c>
      <c r="G88" s="121"/>
      <c r="H88" s="121"/>
      <c r="I88" s="72">
        <f t="shared" ref="I88" si="62">SUM(I89:I93)</f>
        <v>0</v>
      </c>
      <c r="J88" s="72">
        <f t="shared" ref="J88" si="63">SUM(J89:J93)</f>
        <v>0</v>
      </c>
      <c r="K88" s="3"/>
      <c r="L88" s="3"/>
      <c r="M88" s="3"/>
      <c r="N88" s="3"/>
      <c r="O88" s="3"/>
      <c r="P88" s="3"/>
      <c r="Q88" s="346"/>
      <c r="R88" s="1"/>
    </row>
    <row r="89" spans="1:18" hidden="1" x14ac:dyDescent="0.25">
      <c r="A89" s="329"/>
      <c r="B89" s="339"/>
      <c r="C89" s="329"/>
      <c r="D89" s="323" t="s">
        <v>10</v>
      </c>
      <c r="E89" s="324"/>
      <c r="F89" s="324"/>
      <c r="G89" s="324"/>
      <c r="H89" s="324"/>
      <c r="I89" s="324"/>
      <c r="J89" s="325"/>
      <c r="K89" s="3"/>
      <c r="L89" s="3"/>
      <c r="M89" s="3"/>
      <c r="N89" s="3"/>
      <c r="O89" s="3"/>
      <c r="P89" s="3"/>
      <c r="Q89" s="347"/>
      <c r="R89" s="1"/>
    </row>
    <row r="90" spans="1:18" hidden="1" x14ac:dyDescent="0.25">
      <c r="A90" s="329"/>
      <c r="B90" s="339"/>
      <c r="C90" s="329"/>
      <c r="D90" s="3" t="s">
        <v>11</v>
      </c>
      <c r="E90" s="4">
        <f t="shared" ref="E90:E93" si="64">F90+I90+J90</f>
        <v>0</v>
      </c>
      <c r="F90" s="4">
        <f t="shared" ref="F90:J93" si="65">F66</f>
        <v>0</v>
      </c>
      <c r="G90" s="121"/>
      <c r="H90" s="121"/>
      <c r="I90" s="72">
        <f t="shared" si="65"/>
        <v>0</v>
      </c>
      <c r="J90" s="72">
        <f t="shared" si="65"/>
        <v>0</v>
      </c>
      <c r="K90" s="3"/>
      <c r="L90" s="3"/>
      <c r="M90" s="3"/>
      <c r="N90" s="3"/>
      <c r="O90" s="3"/>
      <c r="P90" s="3"/>
      <c r="Q90" s="347"/>
      <c r="R90" s="1"/>
    </row>
    <row r="91" spans="1:18" hidden="1" x14ac:dyDescent="0.25">
      <c r="A91" s="329"/>
      <c r="B91" s="339"/>
      <c r="C91" s="329"/>
      <c r="D91" s="3" t="s">
        <v>12</v>
      </c>
      <c r="E91" s="4">
        <f t="shared" si="64"/>
        <v>0</v>
      </c>
      <c r="F91" s="4">
        <f t="shared" si="65"/>
        <v>0</v>
      </c>
      <c r="G91" s="121"/>
      <c r="H91" s="121"/>
      <c r="I91" s="72">
        <f t="shared" si="65"/>
        <v>0</v>
      </c>
      <c r="J91" s="72">
        <f t="shared" si="65"/>
        <v>0</v>
      </c>
      <c r="K91" s="3"/>
      <c r="L91" s="3"/>
      <c r="M91" s="3"/>
      <c r="N91" s="3"/>
      <c r="O91" s="3"/>
      <c r="P91" s="3"/>
      <c r="Q91" s="347"/>
      <c r="R91" s="1"/>
    </row>
    <row r="92" spans="1:18" hidden="1" x14ac:dyDescent="0.25">
      <c r="A92" s="329"/>
      <c r="B92" s="339"/>
      <c r="C92" s="329"/>
      <c r="D92" s="3" t="s">
        <v>13</v>
      </c>
      <c r="E92" s="4">
        <f t="shared" si="64"/>
        <v>0</v>
      </c>
      <c r="F92" s="4">
        <f t="shared" si="65"/>
        <v>0</v>
      </c>
      <c r="G92" s="121"/>
      <c r="H92" s="121"/>
      <c r="I92" s="72">
        <f t="shared" si="65"/>
        <v>0</v>
      </c>
      <c r="J92" s="72">
        <f t="shared" si="65"/>
        <v>0</v>
      </c>
      <c r="K92" s="3"/>
      <c r="L92" s="3"/>
      <c r="M92" s="3"/>
      <c r="N92" s="3"/>
      <c r="O92" s="3"/>
      <c r="P92" s="3"/>
      <c r="Q92" s="347"/>
      <c r="R92" s="1"/>
    </row>
    <row r="93" spans="1:18" hidden="1" x14ac:dyDescent="0.25">
      <c r="A93" s="329"/>
      <c r="B93" s="339"/>
      <c r="C93" s="329"/>
      <c r="D93" s="3" t="s">
        <v>14</v>
      </c>
      <c r="E93" s="4">
        <f t="shared" si="64"/>
        <v>0</v>
      </c>
      <c r="F93" s="4">
        <f t="shared" si="65"/>
        <v>0</v>
      </c>
      <c r="G93" s="121"/>
      <c r="H93" s="121"/>
      <c r="I93" s="72">
        <f t="shared" si="65"/>
        <v>0</v>
      </c>
      <c r="J93" s="72">
        <f t="shared" si="65"/>
        <v>0</v>
      </c>
      <c r="K93" s="3"/>
      <c r="L93" s="3"/>
      <c r="M93" s="3"/>
      <c r="N93" s="3"/>
      <c r="O93" s="3"/>
      <c r="P93" s="3"/>
      <c r="Q93" s="348"/>
      <c r="R93" s="1"/>
    </row>
    <row r="94" spans="1:18" x14ac:dyDescent="0.25">
      <c r="A94" s="15"/>
      <c r="B94" s="16" t="s">
        <v>17</v>
      </c>
      <c r="C94" s="16"/>
      <c r="D94" s="16"/>
      <c r="E94" s="16"/>
      <c r="F94" s="16"/>
      <c r="G94" s="16"/>
      <c r="H94" s="16"/>
      <c r="I94" s="77"/>
      <c r="J94" s="77"/>
      <c r="K94" s="16"/>
      <c r="L94" s="16"/>
      <c r="M94" s="16"/>
      <c r="N94" s="16"/>
      <c r="O94" s="16"/>
      <c r="P94" s="16"/>
      <c r="Q94" s="16"/>
      <c r="R94" s="1"/>
    </row>
    <row r="95" spans="1:18" ht="12" customHeight="1" x14ac:dyDescent="0.25">
      <c r="A95" s="15"/>
      <c r="B95" s="335" t="s">
        <v>18</v>
      </c>
      <c r="C95" s="335"/>
      <c r="D95" s="335"/>
      <c r="E95" s="335"/>
      <c r="F95" s="335"/>
      <c r="G95" s="335"/>
      <c r="H95" s="335"/>
      <c r="I95" s="335"/>
      <c r="J95" s="335"/>
      <c r="K95" s="335"/>
      <c r="L95" s="335"/>
      <c r="M95" s="335"/>
      <c r="N95" s="335"/>
      <c r="O95" s="335"/>
      <c r="P95" s="335"/>
      <c r="Q95" s="335"/>
      <c r="R95" s="1"/>
    </row>
    <row r="96" spans="1:18" x14ac:dyDescent="0.25">
      <c r="A96" s="13"/>
      <c r="B96" s="336" t="s">
        <v>19</v>
      </c>
      <c r="C96" s="336"/>
      <c r="D96" s="336"/>
      <c r="E96" s="336"/>
      <c r="F96" s="336"/>
      <c r="G96" s="336"/>
      <c r="H96" s="336"/>
      <c r="I96" s="336"/>
      <c r="J96" s="336"/>
      <c r="K96" s="336"/>
      <c r="L96" s="336"/>
      <c r="M96" s="336"/>
      <c r="N96" s="336"/>
      <c r="O96" s="336"/>
      <c r="P96" s="336"/>
      <c r="Q96" s="336"/>
      <c r="R96" s="1"/>
    </row>
    <row r="97" spans="1:18" x14ac:dyDescent="0.25">
      <c r="A97" s="13"/>
      <c r="B97" s="14"/>
      <c r="C97" s="14"/>
      <c r="D97" s="14"/>
      <c r="E97" s="14"/>
      <c r="F97" s="334" t="s">
        <v>24</v>
      </c>
      <c r="G97" s="334"/>
      <c r="H97" s="334"/>
      <c r="I97" s="334"/>
      <c r="J97" s="78"/>
      <c r="K97" s="14"/>
      <c r="L97" s="14"/>
      <c r="M97" s="14"/>
      <c r="N97" s="14"/>
      <c r="O97" s="14"/>
      <c r="P97" s="14"/>
      <c r="Q97" s="14"/>
      <c r="R97" s="1"/>
    </row>
    <row r="98" spans="1:18" x14ac:dyDescent="0.25">
      <c r="A98" s="2"/>
      <c r="B98" s="1"/>
      <c r="C98" s="1"/>
      <c r="D98" s="1"/>
      <c r="E98" s="1"/>
      <c r="F98" s="1"/>
      <c r="G98" s="1"/>
      <c r="H98" s="1"/>
      <c r="I98" s="71"/>
      <c r="J98" s="71"/>
      <c r="K98" s="1"/>
      <c r="L98" s="1"/>
      <c r="M98" s="1"/>
      <c r="N98" s="1"/>
      <c r="O98" s="1"/>
      <c r="P98" s="1"/>
      <c r="Q98" s="1"/>
      <c r="R98" s="1"/>
    </row>
    <row r="99" spans="1:18" x14ac:dyDescent="0.25">
      <c r="A99" s="2"/>
      <c r="B99" s="1"/>
      <c r="C99" s="1"/>
      <c r="D99" s="1"/>
      <c r="E99" s="1"/>
      <c r="F99" s="1"/>
      <c r="G99" s="1"/>
      <c r="H99" s="1"/>
      <c r="I99" s="71"/>
      <c r="J99" s="71"/>
      <c r="K99" s="1"/>
      <c r="L99" s="1"/>
      <c r="M99" s="1"/>
      <c r="N99" s="1"/>
      <c r="O99" s="1"/>
      <c r="P99" s="1"/>
      <c r="Q99" s="1"/>
      <c r="R99" s="1"/>
    </row>
    <row r="100" spans="1:18" x14ac:dyDescent="0.25">
      <c r="A100" s="1"/>
      <c r="B100" s="1"/>
      <c r="C100" s="1"/>
      <c r="D100" s="1"/>
      <c r="E100" s="1"/>
      <c r="F100" s="1"/>
      <c r="G100" s="1"/>
      <c r="H100" s="1"/>
      <c r="I100" s="71"/>
      <c r="J100" s="71"/>
      <c r="K100" s="1"/>
      <c r="L100" s="1"/>
      <c r="M100" s="1"/>
      <c r="N100" s="1"/>
      <c r="O100" s="1"/>
      <c r="P100" s="1"/>
      <c r="Q100" s="1"/>
      <c r="R100" s="1"/>
    </row>
    <row r="101" spans="1:18" x14ac:dyDescent="0.25">
      <c r="A101" s="1"/>
      <c r="B101" s="1"/>
      <c r="C101" s="1"/>
      <c r="D101" s="1"/>
      <c r="E101" s="1"/>
      <c r="F101" s="1"/>
      <c r="G101" s="1"/>
      <c r="H101" s="1"/>
      <c r="I101" s="71"/>
      <c r="J101" s="71"/>
      <c r="K101" s="1"/>
      <c r="L101" s="1"/>
      <c r="M101" s="1"/>
      <c r="N101" s="1"/>
      <c r="O101" s="1"/>
      <c r="P101" s="1"/>
      <c r="Q101" s="1"/>
      <c r="R101" s="1"/>
    </row>
    <row r="102" spans="1:18" x14ac:dyDescent="0.25">
      <c r="A102" s="1"/>
      <c r="B102" s="1"/>
      <c r="C102" s="1"/>
      <c r="D102" s="1"/>
      <c r="E102" s="1"/>
      <c r="F102" s="1"/>
      <c r="G102" s="1"/>
      <c r="H102" s="1"/>
      <c r="I102" s="71"/>
      <c r="J102" s="71"/>
      <c r="K102" s="1"/>
      <c r="L102" s="1"/>
      <c r="M102" s="1"/>
      <c r="N102" s="1"/>
      <c r="O102" s="1"/>
      <c r="P102" s="1"/>
      <c r="Q102" s="1"/>
      <c r="R102" s="1"/>
    </row>
  </sheetData>
  <mergeCells count="187">
    <mergeCell ref="O53:O56"/>
    <mergeCell ref="P53:P56"/>
    <mergeCell ref="L39:L40"/>
    <mergeCell ref="L41:L44"/>
    <mergeCell ref="O39:O40"/>
    <mergeCell ref="O41:O44"/>
    <mergeCell ref="P39:P40"/>
    <mergeCell ref="P41:P44"/>
    <mergeCell ref="K45:K46"/>
    <mergeCell ref="M39:M40"/>
    <mergeCell ref="N39:N40"/>
    <mergeCell ref="M41:M44"/>
    <mergeCell ref="N41:N44"/>
    <mergeCell ref="M45:M46"/>
    <mergeCell ref="N45:N46"/>
    <mergeCell ref="M47:M50"/>
    <mergeCell ref="N47:N50"/>
    <mergeCell ref="M51:M52"/>
    <mergeCell ref="N51:N52"/>
    <mergeCell ref="M53:M56"/>
    <mergeCell ref="N53:N56"/>
    <mergeCell ref="Q5:Q6"/>
    <mergeCell ref="B8:Q8"/>
    <mergeCell ref="A3:Q3"/>
    <mergeCell ref="E5:J5"/>
    <mergeCell ref="A5:A6"/>
    <mergeCell ref="B5:B6"/>
    <mergeCell ref="C5:C6"/>
    <mergeCell ref="B45:B50"/>
    <mergeCell ref="C45:C50"/>
    <mergeCell ref="Q45:Q50"/>
    <mergeCell ref="D46:J46"/>
    <mergeCell ref="D5:D6"/>
    <mergeCell ref="K5:P5"/>
    <mergeCell ref="B33:B38"/>
    <mergeCell ref="C33:C38"/>
    <mergeCell ref="D10:J10"/>
    <mergeCell ref="Q9:Q14"/>
    <mergeCell ref="Q15:Q20"/>
    <mergeCell ref="Q21:Q26"/>
    <mergeCell ref="Q27:Q32"/>
    <mergeCell ref="O18:O19"/>
    <mergeCell ref="P18:P19"/>
    <mergeCell ref="K22:K23"/>
    <mergeCell ref="L22:L23"/>
    <mergeCell ref="F97:I97"/>
    <mergeCell ref="B95:Q95"/>
    <mergeCell ref="B96:Q96"/>
    <mergeCell ref="B63:Q63"/>
    <mergeCell ref="B64:B69"/>
    <mergeCell ref="C64:C69"/>
    <mergeCell ref="C88:C93"/>
    <mergeCell ref="D89:J89"/>
    <mergeCell ref="B88:B93"/>
    <mergeCell ref="B70:B75"/>
    <mergeCell ref="C70:C75"/>
    <mergeCell ref="D71:J71"/>
    <mergeCell ref="C76:C81"/>
    <mergeCell ref="D77:J77"/>
    <mergeCell ref="B82:B87"/>
    <mergeCell ref="C82:C87"/>
    <mergeCell ref="D83:J83"/>
    <mergeCell ref="B76:B81"/>
    <mergeCell ref="Q64:Q69"/>
    <mergeCell ref="Q70:Q75"/>
    <mergeCell ref="Q76:Q81"/>
    <mergeCell ref="Q82:Q87"/>
    <mergeCell ref="Q88:Q93"/>
    <mergeCell ref="A88:A93"/>
    <mergeCell ref="A9:A14"/>
    <mergeCell ref="A57:A62"/>
    <mergeCell ref="A64:A69"/>
    <mergeCell ref="A15:A20"/>
    <mergeCell ref="A21:A26"/>
    <mergeCell ref="A27:A32"/>
    <mergeCell ref="A70:A75"/>
    <mergeCell ref="A76:A81"/>
    <mergeCell ref="A33:A38"/>
    <mergeCell ref="A45:A50"/>
    <mergeCell ref="A39:A44"/>
    <mergeCell ref="A82:A87"/>
    <mergeCell ref="A51:A56"/>
    <mergeCell ref="D58:J58"/>
    <mergeCell ref="D65:J65"/>
    <mergeCell ref="B9:B14"/>
    <mergeCell ref="C9:C14"/>
    <mergeCell ref="B57:B62"/>
    <mergeCell ref="C57:C62"/>
    <mergeCell ref="B15:B20"/>
    <mergeCell ref="C15:C20"/>
    <mergeCell ref="D16:J16"/>
    <mergeCell ref="B21:B26"/>
    <mergeCell ref="C21:C26"/>
    <mergeCell ref="D22:J22"/>
    <mergeCell ref="B27:B32"/>
    <mergeCell ref="C27:C32"/>
    <mergeCell ref="D28:J28"/>
    <mergeCell ref="D34:J34"/>
    <mergeCell ref="B51:B56"/>
    <mergeCell ref="C51:C56"/>
    <mergeCell ref="D52:J52"/>
    <mergeCell ref="B39:B44"/>
    <mergeCell ref="C39:C44"/>
    <mergeCell ref="D40:J40"/>
    <mergeCell ref="Q57:Q62"/>
    <mergeCell ref="Q33:Q38"/>
    <mergeCell ref="K57:K62"/>
    <mergeCell ref="L57:L62"/>
    <mergeCell ref="O57:O62"/>
    <mergeCell ref="P57:P62"/>
    <mergeCell ref="K33:K34"/>
    <mergeCell ref="K35:K38"/>
    <mergeCell ref="L33:L34"/>
    <mergeCell ref="O33:O34"/>
    <mergeCell ref="P33:P34"/>
    <mergeCell ref="L35:L38"/>
    <mergeCell ref="O35:O38"/>
    <mergeCell ref="P35:P38"/>
    <mergeCell ref="K39:K40"/>
    <mergeCell ref="K41:K44"/>
    <mergeCell ref="Q51:Q56"/>
    <mergeCell ref="Q39:Q44"/>
    <mergeCell ref="K51:K52"/>
    <mergeCell ref="L51:L52"/>
    <mergeCell ref="O51:O52"/>
    <mergeCell ref="P51:P52"/>
    <mergeCell ref="K53:K56"/>
    <mergeCell ref="L53:L56"/>
    <mergeCell ref="L18:L19"/>
    <mergeCell ref="O22:O23"/>
    <mergeCell ref="P22:P23"/>
    <mergeCell ref="K10:K11"/>
    <mergeCell ref="L10:L11"/>
    <mergeCell ref="O10:O11"/>
    <mergeCell ref="P10:P11"/>
    <mergeCell ref="K12:K13"/>
    <mergeCell ref="L12:L13"/>
    <mergeCell ref="O12:O13"/>
    <mergeCell ref="P12:P13"/>
    <mergeCell ref="K16:K17"/>
    <mergeCell ref="K18:K19"/>
    <mergeCell ref="M10:M11"/>
    <mergeCell ref="N10:N11"/>
    <mergeCell ref="M12:M13"/>
    <mergeCell ref="N12:N13"/>
    <mergeCell ref="I2:Q2"/>
    <mergeCell ref="F1:Q1"/>
    <mergeCell ref="K47:K50"/>
    <mergeCell ref="L45:L46"/>
    <mergeCell ref="L47:L50"/>
    <mergeCell ref="O45:O46"/>
    <mergeCell ref="O47:O50"/>
    <mergeCell ref="P45:P46"/>
    <mergeCell ref="P47:P50"/>
    <mergeCell ref="K24:K25"/>
    <mergeCell ref="L24:L25"/>
    <mergeCell ref="O24:O25"/>
    <mergeCell ref="P24:P25"/>
    <mergeCell ref="K28:K29"/>
    <mergeCell ref="K30:K31"/>
    <mergeCell ref="L28:L29"/>
    <mergeCell ref="O28:O29"/>
    <mergeCell ref="P28:P29"/>
    <mergeCell ref="L30:L31"/>
    <mergeCell ref="O30:O31"/>
    <mergeCell ref="P30:P31"/>
    <mergeCell ref="L16:L17"/>
    <mergeCell ref="O16:O17"/>
    <mergeCell ref="P16:P17"/>
    <mergeCell ref="M57:M62"/>
    <mergeCell ref="N57:N62"/>
    <mergeCell ref="M33:M34"/>
    <mergeCell ref="N33:N34"/>
    <mergeCell ref="M35:M38"/>
    <mergeCell ref="N35:N38"/>
    <mergeCell ref="M16:M17"/>
    <mergeCell ref="N16:N17"/>
    <mergeCell ref="M18:M19"/>
    <mergeCell ref="N18:N19"/>
    <mergeCell ref="M22:M23"/>
    <mergeCell ref="N22:N23"/>
    <mergeCell ref="M24:M25"/>
    <mergeCell ref="N24:N25"/>
    <mergeCell ref="M28:M29"/>
    <mergeCell ref="N28:N29"/>
    <mergeCell ref="M30:M31"/>
    <mergeCell ref="N30:N31"/>
  </mergeCells>
  <pageMargins left="0.31496062992125984" right="0.31496062992125984" top="0.55118110236220474" bottom="0.15748031496062992" header="0.31496062992125984" footer="0.31496062992125984"/>
  <pageSetup paperSize="9" scale="74" firstPageNumber="69" fitToHeight="0" orientation="landscape" useFirstPageNumber="1" r:id="rId1"/>
  <headerFooter>
    <oddHeader>&amp;C&amp;P</oddHeader>
  </headerFooter>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ПОМ ПП 1</vt:lpstr>
      <vt:lpstr>ИФ ПП 1</vt:lpstr>
      <vt:lpstr>ПОМ ПП 2</vt:lpstr>
      <vt:lpstr>ИФ ПП 2</vt:lpstr>
      <vt:lpstr>ПОМ ПП 3</vt:lpstr>
      <vt:lpstr>ИФ ПП 3</vt:lpstr>
      <vt:lpstr>ПОМ ПП 4</vt:lpstr>
      <vt:lpstr>ИФ ПП 4</vt:lpstr>
      <vt:lpstr>ПОМ ВЦП</vt:lpstr>
      <vt:lpstr>ИФ ВЦП</vt:lpstr>
      <vt:lpstr>ПОМ АВЦП</vt:lpstr>
      <vt:lpstr>СОФ МЦП</vt:lpstr>
      <vt:lpstr>Лист1</vt:lpstr>
      <vt:lpstr>Лист2</vt:lpstr>
      <vt:lpstr>'ИФ ВЦП'!_ftn3</vt:lpstr>
      <vt:lpstr>'ИФ ПП 2'!_ftn3</vt:lpstr>
      <vt:lpstr>'ИФ ПП 3'!_ftn3</vt:lpstr>
      <vt:lpstr>'ИФ ПП 4'!_ftn3</vt:lpstr>
      <vt:lpstr>'СОФ МЦП'!_ftn3</vt:lpstr>
      <vt:lpstr>'ИФ ВЦП'!_ftnref3</vt:lpstr>
      <vt:lpstr>'ИФ ПП 2'!_ftnref3</vt:lpstr>
      <vt:lpstr>'ИФ ПП 3'!_ftnref3</vt:lpstr>
      <vt:lpstr>'ИФ ПП 4'!_ftnref3</vt:lpstr>
      <vt:lpstr>'ИФ ВЦП'!Заголовки_для_печати</vt:lpstr>
      <vt:lpstr>'ИФ ПП 1'!Заголовки_для_печати</vt:lpstr>
      <vt:lpstr>'ИФ ПП 2'!Заголовки_для_печати</vt:lpstr>
      <vt:lpstr>'ИФ ПП 3'!Заголовки_для_печати</vt:lpstr>
      <vt:lpstr>'ИФ ПП 4'!Заголовки_для_печати</vt:lpstr>
      <vt:lpstr>'ПОМ АВЦП'!Заголовки_для_печати</vt:lpstr>
      <vt:lpstr>'ПОМ ВЦП'!Заголовки_для_печати</vt:lpstr>
      <vt:lpstr>'ПОМ ПП 1'!Заголовки_для_печати</vt:lpstr>
      <vt:lpstr>'ПОМ ПП 2'!Заголовки_для_печати</vt:lpstr>
      <vt:lpstr>'ПОМ ПП 3'!Заголовки_для_печати</vt:lpstr>
      <vt:lpstr>'ПОМ ПП 4'!Заголовки_для_печати</vt:lpstr>
      <vt:lpstr>'СОФ МЦП'!Заголовки_для_печати</vt:lpstr>
      <vt:lpstr>'ПОМ ВЦП'!Область_печати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Зверева</dc:creator>
  <cp:lastModifiedBy>User</cp:lastModifiedBy>
  <cp:lastPrinted>2019-12-13T09:21:18Z</cp:lastPrinted>
  <dcterms:created xsi:type="dcterms:W3CDTF">2016-05-30T06:12:37Z</dcterms:created>
  <dcterms:modified xsi:type="dcterms:W3CDTF">2020-03-23T05:54:53Z</dcterms:modified>
</cp:coreProperties>
</file>